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asao\Desktop\愛知県の試算\"/>
    </mc:Choice>
  </mc:AlternateContent>
  <xr:revisionPtr revIDLastSave="0" documentId="13_ncr:1_{7042B460-9335-478D-A0DA-AC078BE02985}" xr6:coauthVersionLast="47" xr6:coauthVersionMax="47" xr10:uidLastSave="{00000000-0000-0000-0000-000000000000}"/>
  <bookViews>
    <workbookView xWindow="-120" yWindow="-120" windowWidth="20730" windowHeight="11160" xr2:uid="{26278B66-2C72-432C-920D-256CD4C6D3CC}"/>
  </bookViews>
  <sheets>
    <sheet name="アップデート作業表"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2" l="1"/>
  <c r="P15" i="2"/>
  <c r="Q14" i="2"/>
  <c r="P14" i="2"/>
  <c r="Q13" i="2"/>
  <c r="P13" i="2"/>
  <c r="Q12" i="2"/>
  <c r="P12" i="2"/>
  <c r="Q11" i="2"/>
  <c r="P11" i="2"/>
  <c r="Q10" i="2"/>
  <c r="P10" i="2"/>
  <c r="Q9" i="2"/>
  <c r="P9" i="2"/>
  <c r="Q8" i="2"/>
  <c r="P8" i="2"/>
  <c r="Q7" i="2"/>
  <c r="P7" i="2"/>
  <c r="Q6" i="2"/>
  <c r="P6" i="2"/>
  <c r="K6" i="2"/>
  <c r="J61" i="2"/>
  <c r="K55" i="2"/>
  <c r="K54" i="2"/>
  <c r="K53" i="2"/>
  <c r="K52" i="2"/>
  <c r="K51" i="2"/>
  <c r="K50" i="2"/>
  <c r="K49" i="2"/>
  <c r="K48" i="2"/>
  <c r="K47" i="2"/>
  <c r="K46" i="2"/>
  <c r="K45" i="2"/>
  <c r="K44" i="2"/>
  <c r="K43" i="2"/>
  <c r="K42" i="2"/>
  <c r="K41" i="2"/>
  <c r="K40" i="2"/>
  <c r="K39" i="2"/>
  <c r="K38" i="2"/>
  <c r="K37" i="2"/>
  <c r="K36" i="2"/>
  <c r="K35" i="2"/>
  <c r="K34" i="2"/>
  <c r="K33" i="2"/>
  <c r="K32" i="2"/>
  <c r="K31" i="2"/>
  <c r="K30" i="2"/>
  <c r="K28" i="2"/>
  <c r="K27" i="2"/>
  <c r="K26" i="2"/>
  <c r="K25" i="2"/>
  <c r="K24" i="2"/>
  <c r="K23" i="2"/>
  <c r="K22" i="2"/>
  <c r="K21" i="2"/>
  <c r="K20" i="2"/>
  <c r="K19" i="2"/>
  <c r="K18" i="2"/>
  <c r="K17" i="2"/>
  <c r="K16" i="2"/>
  <c r="K15" i="2"/>
  <c r="K14" i="2"/>
  <c r="K13" i="2"/>
  <c r="K12" i="2"/>
  <c r="K11" i="2"/>
  <c r="K10" i="2"/>
  <c r="K9" i="2"/>
  <c r="K8" i="2"/>
  <c r="K7" i="2"/>
  <c r="J55" i="2"/>
  <c r="J54" i="2"/>
  <c r="J53" i="2"/>
  <c r="J52" i="2"/>
  <c r="J51" i="2"/>
  <c r="J50" i="2"/>
  <c r="J49" i="2"/>
  <c r="J48" i="2"/>
  <c r="J47" i="2"/>
  <c r="J46" i="2"/>
  <c r="J45" i="2"/>
  <c r="J44" i="2"/>
  <c r="J43" i="2"/>
  <c r="J42" i="2"/>
  <c r="J41" i="2"/>
  <c r="J40" i="2"/>
  <c r="J39" i="2"/>
  <c r="J38" i="2"/>
  <c r="J37" i="2"/>
  <c r="J36" i="2"/>
  <c r="J35" i="2"/>
  <c r="J34" i="2"/>
  <c r="J33" i="2"/>
  <c r="J32" i="2"/>
  <c r="J31" i="2"/>
  <c r="J30" i="2"/>
  <c r="J28" i="2"/>
  <c r="J27" i="2"/>
  <c r="J26" i="2"/>
  <c r="J25" i="2"/>
  <c r="J24" i="2"/>
  <c r="J23" i="2"/>
  <c r="J22" i="2"/>
  <c r="J21" i="2"/>
  <c r="J20" i="2"/>
  <c r="J19" i="2"/>
  <c r="J18" i="2"/>
  <c r="J17" i="2"/>
  <c r="J16" i="2"/>
  <c r="J15" i="2"/>
  <c r="J14" i="2"/>
  <c r="J13" i="2"/>
  <c r="J12" i="2"/>
  <c r="J11" i="2"/>
  <c r="J10" i="2"/>
  <c r="J9" i="2"/>
  <c r="J8" i="2"/>
  <c r="J7" i="2"/>
  <c r="J6" i="2"/>
  <c r="I38" i="2"/>
  <c r="I40" i="2"/>
  <c r="I39" i="2"/>
  <c r="I30" i="2"/>
  <c r="I27" i="2"/>
  <c r="I23" i="2"/>
  <c r="I13" i="2"/>
  <c r="I41" i="2"/>
  <c r="H41" i="2"/>
  <c r="H38" i="2"/>
  <c r="H30" i="2"/>
  <c r="H13" i="2" l="1"/>
  <c r="D15" i="2"/>
  <c r="I15" i="2" s="1"/>
  <c r="C15" i="2"/>
  <c r="H15" i="2" s="1"/>
  <c r="I6" i="2"/>
  <c r="H6" i="2"/>
  <c r="I11" i="2"/>
  <c r="H11" i="2"/>
  <c r="D37" i="2"/>
  <c r="C37" i="2"/>
  <c r="D21" i="2"/>
  <c r="C21" i="2"/>
  <c r="D20" i="2"/>
  <c r="I20" i="2" s="1"/>
  <c r="I19" i="2" s="1"/>
  <c r="C20" i="2"/>
  <c r="D18" i="2"/>
  <c r="I18" i="2" s="1"/>
  <c r="C18" i="2"/>
  <c r="H18" i="2" s="1"/>
  <c r="D17" i="2"/>
  <c r="I17" i="2" s="1"/>
  <c r="C17" i="2"/>
  <c r="H17" i="2" s="1"/>
  <c r="D16" i="2"/>
  <c r="I16" i="2" s="1"/>
  <c r="C16" i="2"/>
  <c r="H16" i="2" s="1"/>
  <c r="I51" i="2"/>
  <c r="H51" i="2"/>
  <c r="D51" i="2"/>
  <c r="C51" i="2"/>
  <c r="H40" i="2"/>
  <c r="H39" i="2"/>
  <c r="I29" i="2"/>
  <c r="K29" i="2" s="1"/>
  <c r="H29" i="2"/>
  <c r="J29" i="2" s="1"/>
  <c r="D29" i="2"/>
  <c r="C29" i="2"/>
  <c r="I24" i="2"/>
  <c r="H27" i="2"/>
  <c r="H24" i="2" s="1"/>
  <c r="D24" i="2"/>
  <c r="C24" i="2"/>
  <c r="I22" i="2"/>
  <c r="H23" i="2"/>
  <c r="H22" i="2" s="1"/>
  <c r="D22" i="2"/>
  <c r="C22" i="2"/>
  <c r="D11" i="2"/>
  <c r="C11" i="2"/>
  <c r="D6" i="2"/>
  <c r="C6" i="2"/>
  <c r="D14" i="2" l="1"/>
  <c r="C14" i="2"/>
  <c r="H37" i="2"/>
  <c r="I37" i="2"/>
  <c r="D19" i="2"/>
  <c r="C19" i="2"/>
  <c r="H20" i="2"/>
  <c r="H19" i="2" s="1"/>
  <c r="H14" i="2"/>
  <c r="I14" i="2"/>
  <c r="C5" i="2" l="1"/>
  <c r="C56" i="2" s="1"/>
  <c r="C57" i="2" s="1"/>
  <c r="C59" i="2" s="1"/>
  <c r="I5" i="2"/>
  <c r="D56" i="2"/>
  <c r="D57" i="2" s="1"/>
  <c r="D58" i="2" s="1"/>
  <c r="H5" i="2"/>
  <c r="I56" i="2" l="1"/>
  <c r="K5" i="2"/>
  <c r="H56" i="2"/>
  <c r="J5" i="2"/>
  <c r="C60" i="2"/>
  <c r="D60" i="2"/>
  <c r="D59" i="2"/>
  <c r="I57" i="2" l="1"/>
  <c r="K56" i="2"/>
  <c r="H57" i="2"/>
  <c r="J56" i="2"/>
  <c r="I58" i="2" l="1"/>
  <c r="K58" i="2" s="1"/>
  <c r="K57" i="2"/>
  <c r="I60" i="2"/>
  <c r="K60" i="2" s="1"/>
  <c r="I59" i="2"/>
  <c r="K59" i="2" s="1"/>
  <c r="J57" i="2"/>
  <c r="H60" i="2"/>
  <c r="J60" i="2" s="1"/>
  <c r="H59" i="2"/>
  <c r="J59" i="2" s="1"/>
  <c r="H58" i="2"/>
  <c r="J5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tc={97F14DD7-3BA3-4D0A-9A8D-79DEB21855E1}</author>
  </authors>
  <commentList>
    <comment ref="Q17" authorId="0" shapeId="0" xr:uid="{89EF139F-D7D5-4EAE-A0A1-723E8FB410EE}">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つまり、総合に1.10を掛ければ物価変動を加味した数字になる</t>
        </r>
      </text>
    </comment>
  </commentList>
</comments>
</file>

<file path=xl/sharedStrings.xml><?xml version="1.0" encoding="utf-8"?>
<sst xmlns="http://schemas.openxmlformats.org/spreadsheetml/2006/main" count="178" uniqueCount="113">
  <si>
    <t>消費支出</t>
    <phoneticPr fontId="2"/>
  </si>
  <si>
    <t>食費</t>
  </si>
  <si>
    <t>家での食事</t>
    <phoneticPr fontId="2"/>
  </si>
  <si>
    <t>外食・昼食</t>
    <phoneticPr fontId="2"/>
  </si>
  <si>
    <t>外食・会食</t>
    <phoneticPr fontId="2"/>
  </si>
  <si>
    <t>廃棄分</t>
    <phoneticPr fontId="2"/>
  </si>
  <si>
    <t>住居費</t>
  </si>
  <si>
    <t>光熱・水道</t>
    <rPh sb="0" eb="2">
      <t>コウネツ</t>
    </rPh>
    <rPh sb="3" eb="5">
      <t>スイドウ</t>
    </rPh>
    <phoneticPr fontId="2"/>
  </si>
  <si>
    <t>家具・家事用品</t>
  </si>
  <si>
    <t>家事雑貨</t>
    <phoneticPr fontId="2"/>
  </si>
  <si>
    <t>家事用消耗品</t>
  </si>
  <si>
    <t>被服・履物</t>
    <rPh sb="0" eb="2">
      <t>ヒフク</t>
    </rPh>
    <rPh sb="3" eb="5">
      <t>ハキモノ</t>
    </rPh>
    <phoneticPr fontId="2"/>
  </si>
  <si>
    <t>保健医療費</t>
    <rPh sb="0" eb="2">
      <t>ホケン</t>
    </rPh>
    <rPh sb="2" eb="4">
      <t>イリョウ</t>
    </rPh>
    <rPh sb="4" eb="5">
      <t>ヒ</t>
    </rPh>
    <phoneticPr fontId="2"/>
  </si>
  <si>
    <t>保健医療費</t>
    <rPh sb="0" eb="2">
      <t>ホケン</t>
    </rPh>
    <rPh sb="1" eb="2">
      <t>ケン</t>
    </rPh>
    <rPh sb="2" eb="5">
      <t>イリョウヒ</t>
    </rPh>
    <phoneticPr fontId="2"/>
  </si>
  <si>
    <t>交通・通信</t>
    <rPh sb="0" eb="2">
      <t>コウツウ</t>
    </rPh>
    <rPh sb="3" eb="5">
      <t>ツウシン</t>
    </rPh>
    <phoneticPr fontId="2"/>
  </si>
  <si>
    <t>通信費</t>
    <rPh sb="0" eb="3">
      <t>ツウシンヒ</t>
    </rPh>
    <phoneticPr fontId="2"/>
  </si>
  <si>
    <t>教育</t>
    <rPh sb="0" eb="2">
      <t>キョウイク</t>
    </rPh>
    <phoneticPr fontId="2"/>
  </si>
  <si>
    <t>教養娯楽</t>
    <rPh sb="0" eb="4">
      <t>キョウヨウゴラク</t>
    </rPh>
    <phoneticPr fontId="2"/>
  </si>
  <si>
    <t>日帰り行楽</t>
    <rPh sb="0" eb="2">
      <t>ヒガエ</t>
    </rPh>
    <rPh sb="3" eb="5">
      <t>コウラク</t>
    </rPh>
    <phoneticPr fontId="2"/>
  </si>
  <si>
    <t>理美容用品</t>
    <phoneticPr fontId="2"/>
  </si>
  <si>
    <t>理美容サービス</t>
    <phoneticPr fontId="2"/>
  </si>
  <si>
    <t>身の回り用品</t>
    <phoneticPr fontId="2"/>
  </si>
  <si>
    <t>その他</t>
    <rPh sb="2" eb="3">
      <t>タ</t>
    </rPh>
    <phoneticPr fontId="2"/>
  </si>
  <si>
    <t>自由裁量費</t>
    <phoneticPr fontId="2"/>
  </si>
  <si>
    <t>非消費支出</t>
  </si>
  <si>
    <t>所得税</t>
    <phoneticPr fontId="2"/>
  </si>
  <si>
    <t>住民税</t>
    <phoneticPr fontId="2"/>
  </si>
  <si>
    <t>社会保険料</t>
  </si>
  <si>
    <t>予備費</t>
  </si>
  <si>
    <t>最低生計費</t>
    <phoneticPr fontId="2"/>
  </si>
  <si>
    <t>税等抜き月額</t>
    <phoneticPr fontId="2"/>
  </si>
  <si>
    <t>税等込み月額</t>
    <phoneticPr fontId="2"/>
  </si>
  <si>
    <t>税等込み年額</t>
  </si>
  <si>
    <t>必要最低賃金額（173.8 時間換算）</t>
    <phoneticPr fontId="2"/>
  </si>
  <si>
    <t>必要最低賃金額（150 時間換算）</t>
    <phoneticPr fontId="2"/>
  </si>
  <si>
    <t>交通費（通勤定期）</t>
    <rPh sb="0" eb="3">
      <t>コウツウヒ</t>
    </rPh>
    <rPh sb="4" eb="6">
      <t>ツウキン</t>
    </rPh>
    <rPh sb="6" eb="8">
      <t>テイキ</t>
    </rPh>
    <phoneticPr fontId="2"/>
  </si>
  <si>
    <t>各組織で改定した数字を直接入力する部分</t>
    <rPh sb="0" eb="3">
      <t>カクソシキ</t>
    </rPh>
    <rPh sb="4" eb="6">
      <t>カイテイ</t>
    </rPh>
    <rPh sb="8" eb="10">
      <t>スウジ</t>
    </rPh>
    <rPh sb="11" eb="13">
      <t>チョクセツ</t>
    </rPh>
    <rPh sb="13" eb="15">
      <t>ニュウリョク</t>
    </rPh>
    <rPh sb="17" eb="19">
      <t>ブブン</t>
    </rPh>
    <phoneticPr fontId="2"/>
  </si>
  <si>
    <t>前回の数字に係数を掛けて自動的に算出する部分</t>
    <rPh sb="0" eb="2">
      <t>ゼンカイ</t>
    </rPh>
    <rPh sb="3" eb="5">
      <t>スウジ</t>
    </rPh>
    <rPh sb="6" eb="8">
      <t>ケイスウ</t>
    </rPh>
    <rPh sb="9" eb="10">
      <t>カ</t>
    </rPh>
    <rPh sb="12" eb="15">
      <t>ジドウテキ</t>
    </rPh>
    <rPh sb="16" eb="18">
      <t>サンシュツ</t>
    </rPh>
    <rPh sb="20" eb="22">
      <t>ブブン</t>
    </rPh>
    <phoneticPr fontId="2"/>
  </si>
  <si>
    <t>中澤が試算する部分</t>
    <rPh sb="0" eb="2">
      <t>ナカザワ</t>
    </rPh>
    <rPh sb="3" eb="5">
      <t>シサン</t>
    </rPh>
    <rPh sb="7" eb="9">
      <t>ブブン</t>
    </rPh>
    <phoneticPr fontId="2"/>
  </si>
  <si>
    <t xml:space="preserve">  </t>
    <phoneticPr fontId="2"/>
  </si>
  <si>
    <t>2015年</t>
    <rPh sb="4" eb="5">
      <t>ネン</t>
    </rPh>
    <phoneticPr fontId="2"/>
  </si>
  <si>
    <t>男性</t>
    <rPh sb="0" eb="2">
      <t>ダンセイ</t>
    </rPh>
    <phoneticPr fontId="2"/>
  </si>
  <si>
    <t>女性</t>
    <rPh sb="0" eb="2">
      <t>ジョセイ</t>
    </rPh>
    <phoneticPr fontId="2"/>
  </si>
  <si>
    <t>名古屋市物価変動</t>
    <rPh sb="0" eb="4">
      <t>ナゴヤシ</t>
    </rPh>
    <rPh sb="4" eb="6">
      <t>ブッカ</t>
    </rPh>
    <rPh sb="6" eb="8">
      <t>ヘンドウ</t>
    </rPh>
    <phoneticPr fontId="2"/>
  </si>
  <si>
    <t>設備機器・家事用耐久財・冷暖房機器</t>
    <rPh sb="0" eb="4">
      <t>セツビキキ</t>
    </rPh>
    <rPh sb="5" eb="8">
      <t>カジヨウ</t>
    </rPh>
    <rPh sb="12" eb="15">
      <t>レイダンボウ</t>
    </rPh>
    <rPh sb="15" eb="17">
      <t>キキ</t>
    </rPh>
    <phoneticPr fontId="2"/>
  </si>
  <si>
    <t>家具・室内装備品・寝具類</t>
    <rPh sb="0" eb="2">
      <t>カグ</t>
    </rPh>
    <rPh sb="5" eb="7">
      <t>ソウビ</t>
    </rPh>
    <rPh sb="9" eb="11">
      <t>シング</t>
    </rPh>
    <rPh sb="11" eb="12">
      <t>ルイ</t>
    </rPh>
    <phoneticPr fontId="2"/>
  </si>
  <si>
    <t>　</t>
    <phoneticPr fontId="2"/>
  </si>
  <si>
    <t xml:space="preserve"> </t>
    <phoneticPr fontId="2"/>
  </si>
  <si>
    <t>クリーニング代</t>
    <rPh sb="6" eb="7">
      <t>ダイ</t>
    </rPh>
    <phoneticPr fontId="2"/>
  </si>
  <si>
    <t>自転車</t>
    <rPh sb="0" eb="3">
      <t>ジテンシャ</t>
    </rPh>
    <phoneticPr fontId="2"/>
  </si>
  <si>
    <t>ＮＨＫ受信料</t>
    <phoneticPr fontId="2"/>
  </si>
  <si>
    <t>教養娯楽耐久財・教養娯楽用品等（テレビ・ノートPC・USB/インターネット接続料・水着）</t>
    <rPh sb="14" eb="15">
      <t>トウ</t>
    </rPh>
    <rPh sb="37" eb="40">
      <t>セツゾクリョウ</t>
    </rPh>
    <rPh sb="41" eb="43">
      <t>ミズギ</t>
    </rPh>
    <phoneticPr fontId="2"/>
  </si>
  <si>
    <t>１泊以上の旅行</t>
    <rPh sb="1" eb="2">
      <t>パク</t>
    </rPh>
    <rPh sb="2" eb="4">
      <t>イジョウ</t>
    </rPh>
    <rPh sb="5" eb="7">
      <t>リョコウ</t>
    </rPh>
    <phoneticPr fontId="2"/>
  </si>
  <si>
    <t>ショッピング・鑑賞・スポーツ</t>
    <rPh sb="7" eb="9">
      <t>カンショウ</t>
    </rPh>
    <phoneticPr fontId="2"/>
  </si>
  <si>
    <t xml:space="preserve"> </t>
    <phoneticPr fontId="2"/>
  </si>
  <si>
    <t>交際費・その他</t>
    <rPh sb="0" eb="3">
      <t>コウサイヒ</t>
    </rPh>
    <rPh sb="6" eb="7">
      <t>タ</t>
    </rPh>
    <phoneticPr fontId="2"/>
  </si>
  <si>
    <t>　（お中元・お歳暮）</t>
    <rPh sb="3" eb="5">
      <t>チュウゲン</t>
    </rPh>
    <rPh sb="7" eb="9">
      <t>セイボ</t>
    </rPh>
    <phoneticPr fontId="2"/>
  </si>
  <si>
    <t>　（賃貸住宅の共益費・管理費）</t>
    <rPh sb="2" eb="6">
      <t>チンタイジュウタク</t>
    </rPh>
    <rPh sb="7" eb="10">
      <t>キョウエキヒ</t>
    </rPh>
    <rPh sb="11" eb="14">
      <t>カンリヒ</t>
    </rPh>
    <phoneticPr fontId="2"/>
  </si>
  <si>
    <t>　（忘年会等）</t>
    <rPh sb="2" eb="6">
      <t>ボウネンカイトウ</t>
    </rPh>
    <phoneticPr fontId="2"/>
  </si>
  <si>
    <t>　（労働組合費）</t>
    <rPh sb="2" eb="7">
      <t>ロウドウクミアイヒ</t>
    </rPh>
    <phoneticPr fontId="2"/>
  </si>
  <si>
    <t>　（町内会・自治会費）</t>
    <rPh sb="2" eb="5">
      <t>チョウナイカイ</t>
    </rPh>
    <rPh sb="6" eb="10">
      <t>ジチカイヒ</t>
    </rPh>
    <phoneticPr fontId="2"/>
  </si>
  <si>
    <t>　（その他会費）</t>
    <rPh sb="4" eb="7">
      <t>タカイヒ</t>
    </rPh>
    <phoneticPr fontId="2"/>
  </si>
  <si>
    <t>　（見舞金・餞別など）</t>
    <rPh sb="2" eb="5">
      <t>ミマイキン</t>
    </rPh>
    <rPh sb="6" eb="8">
      <t>センベツ</t>
    </rPh>
    <phoneticPr fontId="2"/>
  </si>
  <si>
    <t>　（冠婚葬祭）</t>
    <rPh sb="2" eb="6">
      <t>カンコンソウサイ</t>
    </rPh>
    <phoneticPr fontId="2"/>
  </si>
  <si>
    <t>単位：円</t>
    <rPh sb="0" eb="2">
      <t>タンイ</t>
    </rPh>
    <rPh sb="3" eb="4">
      <t>エン</t>
    </rPh>
    <phoneticPr fontId="2"/>
  </si>
  <si>
    <t>＊赤字は訂正箇所。ただし、「家事・家具用品」の金額は変わらない。</t>
    <rPh sb="14" eb="16">
      <t>カジ</t>
    </rPh>
    <rPh sb="17" eb="19">
      <t>カグ</t>
    </rPh>
    <rPh sb="19" eb="21">
      <t>ヨウヒン</t>
    </rPh>
    <rPh sb="23" eb="25">
      <t>キンガク</t>
    </rPh>
    <phoneticPr fontId="2"/>
  </si>
  <si>
    <t>係数</t>
    <rPh sb="0" eb="2">
      <t>ケイスウ</t>
    </rPh>
    <phoneticPr fontId="2"/>
  </si>
  <si>
    <t>2024年10月（2020年＝100）</t>
    <rPh sb="4" eb="5">
      <t>ネン</t>
    </rPh>
    <rPh sb="7" eb="8">
      <t>ガツ</t>
    </rPh>
    <rPh sb="13" eb="14">
      <t>ネン</t>
    </rPh>
    <phoneticPr fontId="2"/>
  </si>
  <si>
    <t>2015年平均（2020年＝100）</t>
    <rPh sb="4" eb="5">
      <t>ネン</t>
    </rPh>
    <rPh sb="5" eb="7">
      <t>ヘイキン</t>
    </rPh>
    <rPh sb="12" eb="13">
      <t>ネン</t>
    </rPh>
    <phoneticPr fontId="2"/>
  </si>
  <si>
    <t>2024年10月（2015年＝100）</t>
    <rPh sb="4" eb="5">
      <t>ネン</t>
    </rPh>
    <rPh sb="7" eb="8">
      <t>ガツ</t>
    </rPh>
    <rPh sb="13" eb="14">
      <t>ネン</t>
    </rPh>
    <phoneticPr fontId="2"/>
  </si>
  <si>
    <t>2024年10月（2015年＝1）</t>
    <rPh sb="4" eb="5">
      <t>ネン</t>
    </rPh>
    <rPh sb="7" eb="8">
      <t>ガツ</t>
    </rPh>
    <rPh sb="13" eb="14">
      <t>ネン</t>
    </rPh>
    <phoneticPr fontId="2"/>
  </si>
  <si>
    <t>水道光熱</t>
    <rPh sb="0" eb="2">
      <t>スイドウ</t>
    </rPh>
    <rPh sb="2" eb="4">
      <t>コウネツ</t>
    </rPh>
    <phoneticPr fontId="2"/>
  </si>
  <si>
    <t>111.5</t>
  </si>
  <si>
    <t>104.9</t>
  </si>
  <si>
    <t>家具家事用品</t>
    <rPh sb="0" eb="6">
      <t>カグカジヨウヒン</t>
    </rPh>
    <phoneticPr fontId="2"/>
  </si>
  <si>
    <t>127.8</t>
  </si>
  <si>
    <t>100.1</t>
  </si>
  <si>
    <t>被服履物</t>
    <rPh sb="0" eb="2">
      <t>ヒフク</t>
    </rPh>
    <rPh sb="2" eb="4">
      <t>ハキモノ</t>
    </rPh>
    <phoneticPr fontId="2"/>
  </si>
  <si>
    <t>115.1</t>
  </si>
  <si>
    <t>100.4</t>
  </si>
  <si>
    <t>保健医療</t>
    <rPh sb="0" eb="4">
      <t>ホケンイリョウ</t>
    </rPh>
    <phoneticPr fontId="2"/>
  </si>
  <si>
    <t>103.8</t>
  </si>
  <si>
    <t>95.9</t>
  </si>
  <si>
    <t>自動車関係費</t>
    <rPh sb="0" eb="3">
      <t>ジドウシャ</t>
    </rPh>
    <rPh sb="3" eb="6">
      <t>カンケイヒ</t>
    </rPh>
    <phoneticPr fontId="2"/>
  </si>
  <si>
    <t>107.9</t>
  </si>
  <si>
    <t>99.4</t>
  </si>
  <si>
    <t>通信</t>
    <rPh sb="0" eb="2">
      <t>ツウシン</t>
    </rPh>
    <phoneticPr fontId="2"/>
  </si>
  <si>
    <t>71.1</t>
  </si>
  <si>
    <t>110.7</t>
  </si>
  <si>
    <t>娯楽用耐久財</t>
    <rPh sb="0" eb="3">
      <t>ゴラクヨウ</t>
    </rPh>
    <rPh sb="3" eb="6">
      <t>タイキュウザイ</t>
    </rPh>
    <phoneticPr fontId="2"/>
  </si>
  <si>
    <t>108.0</t>
  </si>
  <si>
    <t>99.7</t>
  </si>
  <si>
    <t>100.7</t>
  </si>
  <si>
    <t>101.5</t>
  </si>
  <si>
    <t>理美容サービス</t>
    <rPh sb="0" eb="3">
      <t>リビヨウ</t>
    </rPh>
    <phoneticPr fontId="2"/>
  </si>
  <si>
    <t>106.4</t>
  </si>
  <si>
    <t>97.0</t>
  </si>
  <si>
    <t>身の回り用品</t>
    <rPh sb="0" eb="1">
      <t>ミ</t>
    </rPh>
    <rPh sb="2" eb="3">
      <t>マワ</t>
    </rPh>
    <rPh sb="4" eb="6">
      <t>ヨウヒン</t>
    </rPh>
    <phoneticPr fontId="2"/>
  </si>
  <si>
    <t>126.1</t>
  </si>
  <si>
    <t>95.3</t>
  </si>
  <si>
    <t>名古屋市物価変動(2024年10月/2015年平均）</t>
    <rPh sb="0" eb="4">
      <t>ナゴヤシ</t>
    </rPh>
    <rPh sb="4" eb="6">
      <t>ブッカ</t>
    </rPh>
    <rPh sb="6" eb="8">
      <t>ヘンドウ</t>
    </rPh>
    <rPh sb="13" eb="14">
      <t>ネン</t>
    </rPh>
    <rPh sb="16" eb="17">
      <t>ガツ</t>
    </rPh>
    <rPh sb="22" eb="23">
      <t>ネン</t>
    </rPh>
    <rPh sb="23" eb="25">
      <t>ヘイキン</t>
    </rPh>
    <phoneticPr fontId="2"/>
  </si>
  <si>
    <t>資料：総務省統計局「2020年基準消費者物価指数時系列リスト」（名古屋市）より</t>
    <rPh sb="0" eb="2">
      <t>シリョウ</t>
    </rPh>
    <rPh sb="3" eb="6">
      <t>ソウムショウ</t>
    </rPh>
    <rPh sb="6" eb="9">
      <t>トウケイキョク</t>
    </rPh>
    <rPh sb="14" eb="15">
      <t>ネン</t>
    </rPh>
    <rPh sb="15" eb="17">
      <t>キジュン</t>
    </rPh>
    <rPh sb="17" eb="20">
      <t>ショウヒシャ</t>
    </rPh>
    <rPh sb="20" eb="22">
      <t>ブッカ</t>
    </rPh>
    <rPh sb="22" eb="24">
      <t>シスウ</t>
    </rPh>
    <rPh sb="24" eb="27">
      <t>ジケイレツ</t>
    </rPh>
    <rPh sb="32" eb="36">
      <t>ナゴヤシ</t>
    </rPh>
    <phoneticPr fontId="2"/>
  </si>
  <si>
    <t>別表１　愛知県最低生計費試算(若年単身世帯、名古屋市）ー2024年改定版の作業表</t>
    <rPh sb="0" eb="2">
      <t>ベッピョウ</t>
    </rPh>
    <rPh sb="4" eb="7">
      <t>アイチケン</t>
    </rPh>
    <rPh sb="7" eb="12">
      <t>サイテイセイケイヒ</t>
    </rPh>
    <rPh sb="12" eb="14">
      <t>シサン</t>
    </rPh>
    <rPh sb="15" eb="17">
      <t>ジャクネン</t>
    </rPh>
    <rPh sb="17" eb="19">
      <t>タンシン</t>
    </rPh>
    <rPh sb="19" eb="21">
      <t>セタイ</t>
    </rPh>
    <rPh sb="22" eb="26">
      <t>ナゴヤシ</t>
    </rPh>
    <rPh sb="32" eb="33">
      <t>ネン</t>
    </rPh>
    <rPh sb="33" eb="35">
      <t>カイテイ</t>
    </rPh>
    <rPh sb="35" eb="36">
      <t>バン</t>
    </rPh>
    <rPh sb="37" eb="40">
      <t>サギョウヒョウ</t>
    </rPh>
    <phoneticPr fontId="2"/>
  </si>
  <si>
    <t>＊＊名古屋市物価変動は、裏面の表を参照。</t>
    <rPh sb="2" eb="6">
      <t>ナゴヤシ</t>
    </rPh>
    <rPh sb="6" eb="10">
      <t>ブッカヘンドウ</t>
    </rPh>
    <rPh sb="12" eb="14">
      <t>リメン</t>
    </rPh>
    <rPh sb="15" eb="16">
      <t>ヒョウ</t>
    </rPh>
    <rPh sb="17" eb="19">
      <t>サンショウ</t>
    </rPh>
    <phoneticPr fontId="2"/>
  </si>
  <si>
    <t>家賃（共益費除く）</t>
    <rPh sb="0" eb="2">
      <t>ヤチン</t>
    </rPh>
    <rPh sb="3" eb="7">
      <t>キョウエキヒノゾ</t>
    </rPh>
    <phoneticPr fontId="2"/>
  </si>
  <si>
    <t>家賃（共益費除く）</t>
    <rPh sb="0" eb="2">
      <t>ヤチン</t>
    </rPh>
    <rPh sb="3" eb="6">
      <t>キョウエキヒ</t>
    </rPh>
    <rPh sb="6" eb="7">
      <t>ノゾ</t>
    </rPh>
    <phoneticPr fontId="2"/>
  </si>
  <si>
    <t>定額制コンテンツ</t>
    <rPh sb="0" eb="3">
      <t>テイガクセイ</t>
    </rPh>
    <phoneticPr fontId="2"/>
  </si>
  <si>
    <t>携帯ゲーム機等</t>
  </si>
  <si>
    <t>次頁に続く</t>
    <rPh sb="0" eb="2">
      <t>ジページ</t>
    </rPh>
    <rPh sb="3" eb="4">
      <t>ツヅ</t>
    </rPh>
    <phoneticPr fontId="2"/>
  </si>
  <si>
    <t>愛知県最低賃金額（2015年10月～）</t>
    <rPh sb="0" eb="3">
      <t>アイチケン</t>
    </rPh>
    <rPh sb="13" eb="14">
      <t>ネン</t>
    </rPh>
    <rPh sb="16" eb="17">
      <t>ガツ</t>
    </rPh>
    <phoneticPr fontId="2"/>
  </si>
  <si>
    <t>愛知県最低賃金額（2024年10月～）</t>
    <rPh sb="0" eb="3">
      <t>アイチケン</t>
    </rPh>
    <rPh sb="13" eb="14">
      <t>ネン</t>
    </rPh>
    <rPh sb="16" eb="17">
      <t>ガツ</t>
    </rPh>
    <phoneticPr fontId="2"/>
  </si>
  <si>
    <t xml:space="preserve">             増減                                             男性　　         女性</t>
    <rPh sb="13" eb="15">
      <t>ゾウゲン</t>
    </rPh>
    <rPh sb="60" eb="62">
      <t>ダンセイ</t>
    </rPh>
    <rPh sb="73" eb="75">
      <t>ジョセイ</t>
    </rPh>
    <phoneticPr fontId="2"/>
  </si>
  <si>
    <t>理美容用品</t>
    <rPh sb="0" eb="3">
      <t>リビヨウ</t>
    </rPh>
    <rPh sb="3" eb="5">
      <t>ヨウヒン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</si>
</sst>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_);[Red]\(0.000\)"/>
    <numFmt numFmtId="177" formatCode="0.0_ "/>
    <numFmt numFmtId="178" formatCode="@\ "/>
    <numFmt numFmtId="179" formatCode="0.000"/>
  </numFmts>
  <fonts count="24"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HGｺﾞｼｯｸM"/>
      <family val="3"/>
      <charset val="128"/>
    </font>
    <font>
      <sz val="10"/>
      <color theme="1"/>
      <name val="游ゴシック"/>
      <family val="2"/>
      <charset val="128"/>
      <scheme val="minor"/>
    </font>
    <font>
      <sz val="8"/>
      <color theme="1"/>
      <name val="HGｺﾞｼｯｸM"/>
      <family val="3"/>
      <charset val="128"/>
    </font>
    <font>
      <sz val="9"/>
      <color theme="1"/>
      <name val="HGｺﾞｼｯｸM"/>
      <family val="3"/>
      <charset val="128"/>
    </font>
    <font>
      <sz val="10"/>
      <color theme="1"/>
      <name val="HG創英角ｺﾞｼｯｸUB"/>
      <family val="3"/>
      <charset val="128"/>
    </font>
    <font>
      <sz val="10"/>
      <color rgb="FFFF0000"/>
      <name val="HGｺﾞｼｯｸM"/>
      <family val="3"/>
      <charset val="128"/>
    </font>
    <font>
      <sz val="11"/>
      <name val="ＭＳ Ｐゴシック"/>
      <family val="3"/>
      <charset val="128"/>
    </font>
    <font>
      <sz val="10"/>
      <name val="HGｺﾞｼｯｸM"/>
      <family val="3"/>
      <charset val="128"/>
    </font>
    <font>
      <b/>
      <sz val="14"/>
      <color theme="1"/>
      <name val="HGｺﾞｼｯｸM"/>
      <family val="3"/>
      <charset val="128"/>
    </font>
    <font>
      <sz val="11"/>
      <color theme="1"/>
      <name val="HGｺﾞｼｯｸM"/>
      <family val="3"/>
      <charset val="128"/>
    </font>
    <font>
      <sz val="10"/>
      <name val="HG創英角ｺﾞｼｯｸUB"/>
      <family val="3"/>
      <charset val="128"/>
    </font>
    <font>
      <sz val="10"/>
      <color rgb="FFFF0000"/>
      <name val="游ゴシック"/>
      <family val="2"/>
      <charset val="128"/>
      <scheme val="minor"/>
    </font>
    <font>
      <b/>
      <sz val="11"/>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sz val="10"/>
      <name val="ＭＳ 明朝"/>
      <family val="1"/>
      <charset val="128"/>
    </font>
    <font>
      <sz val="11"/>
      <color theme="1"/>
      <name val="游ゴシック"/>
      <family val="3"/>
      <charset val="128"/>
      <scheme val="minor"/>
    </font>
    <font>
      <b/>
      <sz val="11"/>
      <color theme="1"/>
      <name val="HGｺﾞｼｯｸM"/>
      <family val="3"/>
      <charset val="128"/>
    </font>
    <font>
      <b/>
      <sz val="10"/>
      <color theme="1"/>
      <name val="游ゴシック"/>
      <family val="3"/>
      <charset val="128"/>
      <scheme val="minor"/>
    </font>
    <font>
      <b/>
      <sz val="10"/>
      <color theme="1"/>
      <name val="HGｺﾞｼｯｸM"/>
      <family val="3"/>
      <charset val="128"/>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auto="1"/>
      </right>
      <top/>
      <bottom style="thin">
        <color auto="1"/>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auto="1"/>
      </left>
      <right/>
      <top style="thin">
        <color auto="1"/>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auto="1"/>
      </top>
      <bottom style="medium">
        <color auto="1"/>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38" fontId="10" fillId="0" borderId="0" applyFont="0" applyFill="0" applyBorder="0" applyAlignment="0" applyProtection="0"/>
    <xf numFmtId="0" fontId="10" fillId="0" borderId="0">
      <alignment vertical="center"/>
    </xf>
  </cellStyleXfs>
  <cellXfs count="173">
    <xf numFmtId="0" fontId="0" fillId="0" borderId="0" xfId="0">
      <alignment vertical="center"/>
    </xf>
    <xf numFmtId="0" fontId="1" fillId="0" borderId="0" xfId="0" applyFont="1">
      <alignment vertical="center"/>
    </xf>
    <xf numFmtId="0" fontId="4" fillId="0" borderId="0" xfId="0" applyFont="1">
      <alignment vertical="center"/>
    </xf>
    <xf numFmtId="176" fontId="5" fillId="0" borderId="0" xfId="0" applyNumberFormat="1" applyFont="1">
      <alignment vertical="center"/>
    </xf>
    <xf numFmtId="55" fontId="0" fillId="0" borderId="0" xfId="0" applyNumberFormat="1">
      <alignment vertical="center"/>
    </xf>
    <xf numFmtId="0" fontId="4" fillId="0" borderId="7" xfId="0" applyFont="1" applyBorder="1" applyAlignment="1">
      <alignment horizontal="center" vertical="center"/>
    </xf>
    <xf numFmtId="0" fontId="7" fillId="0" borderId="8" xfId="0" applyFont="1" applyBorder="1" applyAlignment="1">
      <alignment horizontal="center" vertical="center"/>
    </xf>
    <xf numFmtId="38" fontId="8" fillId="3" borderId="10" xfId="1" applyFont="1" applyFill="1" applyBorder="1">
      <alignment vertical="center"/>
    </xf>
    <xf numFmtId="38" fontId="4" fillId="3" borderId="16" xfId="1" applyFont="1" applyFill="1" applyBorder="1">
      <alignment vertical="center"/>
    </xf>
    <xf numFmtId="0" fontId="4" fillId="0" borderId="19" xfId="0" applyFont="1" applyBorder="1">
      <alignment vertical="center"/>
    </xf>
    <xf numFmtId="0" fontId="4" fillId="0" borderId="20" xfId="0" applyFont="1" applyBorder="1">
      <alignment vertical="center"/>
    </xf>
    <xf numFmtId="38" fontId="4" fillId="0" borderId="20" xfId="1" applyFont="1" applyBorder="1">
      <alignment vertical="center"/>
    </xf>
    <xf numFmtId="38" fontId="4" fillId="0" borderId="21" xfId="1" applyFont="1" applyBorder="1">
      <alignment vertical="center"/>
    </xf>
    <xf numFmtId="38" fontId="4" fillId="0" borderId="22" xfId="1" applyFont="1" applyBorder="1">
      <alignment vertical="center"/>
    </xf>
    <xf numFmtId="38" fontId="4" fillId="0" borderId="23" xfId="1" applyFont="1" applyBorder="1">
      <alignment vertical="center"/>
    </xf>
    <xf numFmtId="38" fontId="4" fillId="0" borderId="24" xfId="1" applyFont="1" applyBorder="1">
      <alignment vertical="center"/>
    </xf>
    <xf numFmtId="38" fontId="4" fillId="3" borderId="20" xfId="1" applyFont="1" applyFill="1" applyBorder="1">
      <alignment vertical="center"/>
    </xf>
    <xf numFmtId="38" fontId="4" fillId="3" borderId="22" xfId="1" applyFont="1" applyFill="1" applyBorder="1">
      <alignment vertical="center"/>
    </xf>
    <xf numFmtId="38" fontId="4" fillId="3" borderId="23" xfId="1" applyFont="1" applyFill="1" applyBorder="1">
      <alignment vertical="center"/>
    </xf>
    <xf numFmtId="0" fontId="4" fillId="0" borderId="19" xfId="0" applyFont="1" applyBorder="1" applyAlignment="1">
      <alignment horizontal="center" vertical="center"/>
    </xf>
    <xf numFmtId="38" fontId="4" fillId="0" borderId="24" xfId="1" applyFont="1" applyFill="1" applyBorder="1">
      <alignment vertical="center"/>
    </xf>
    <xf numFmtId="0" fontId="6" fillId="0" borderId="20" xfId="0" applyFont="1" applyBorder="1">
      <alignment vertical="center"/>
    </xf>
    <xf numFmtId="0" fontId="4" fillId="0" borderId="17" xfId="0" applyFont="1" applyBorder="1" applyAlignment="1">
      <alignment horizontal="center" vertical="center"/>
    </xf>
    <xf numFmtId="38" fontId="4" fillId="3" borderId="28" xfId="1" applyFont="1" applyFill="1" applyBorder="1">
      <alignment vertical="center"/>
    </xf>
    <xf numFmtId="38" fontId="4" fillId="3" borderId="29" xfId="1" applyFont="1" applyFill="1" applyBorder="1">
      <alignment vertical="center"/>
    </xf>
    <xf numFmtId="0" fontId="4" fillId="0" borderId="14" xfId="0" applyFont="1" applyBorder="1" applyAlignment="1">
      <alignment horizontal="center" vertical="center"/>
    </xf>
    <xf numFmtId="0" fontId="4" fillId="0" borderId="20" xfId="0" applyFont="1" applyBorder="1" applyAlignment="1">
      <alignment horizontal="left" vertical="center"/>
    </xf>
    <xf numFmtId="0" fontId="4" fillId="4" borderId="20" xfId="0" applyFont="1" applyFill="1" applyBorder="1">
      <alignment vertical="center"/>
    </xf>
    <xf numFmtId="38" fontId="4" fillId="3" borderId="19" xfId="1" applyFont="1" applyFill="1" applyBorder="1">
      <alignment vertical="center"/>
    </xf>
    <xf numFmtId="38" fontId="4" fillId="3" borderId="24" xfId="1" applyFont="1" applyFill="1" applyBorder="1">
      <alignment vertical="center"/>
    </xf>
    <xf numFmtId="0" fontId="4" fillId="0" borderId="21" xfId="0" applyFont="1" applyBorder="1">
      <alignment vertical="center"/>
    </xf>
    <xf numFmtId="0" fontId="4" fillId="0" borderId="2" xfId="0" applyFont="1" applyBorder="1">
      <alignment vertical="center"/>
    </xf>
    <xf numFmtId="38" fontId="4" fillId="0" borderId="27" xfId="1" applyFont="1" applyBorder="1">
      <alignment vertical="center"/>
    </xf>
    <xf numFmtId="38" fontId="8" fillId="3" borderId="31" xfId="1" applyFont="1" applyFill="1" applyBorder="1">
      <alignment vertical="center"/>
    </xf>
    <xf numFmtId="38" fontId="8" fillId="3" borderId="32" xfId="1" applyFont="1" applyFill="1" applyBorder="1">
      <alignment vertical="center"/>
    </xf>
    <xf numFmtId="0" fontId="4" fillId="0" borderId="4" xfId="0" applyFont="1" applyBorder="1">
      <alignment vertical="center"/>
    </xf>
    <xf numFmtId="38" fontId="4" fillId="0" borderId="4" xfId="1" applyFont="1" applyBorder="1">
      <alignment vertical="center"/>
    </xf>
    <xf numFmtId="38" fontId="8" fillId="5" borderId="8" xfId="1" applyFont="1" applyFill="1" applyBorder="1">
      <alignment vertical="center"/>
    </xf>
    <xf numFmtId="38" fontId="8" fillId="5" borderId="11" xfId="1" applyFont="1" applyFill="1" applyBorder="1">
      <alignment vertical="center"/>
    </xf>
    <xf numFmtId="38" fontId="8" fillId="3" borderId="35" xfId="1" applyFont="1" applyFill="1" applyBorder="1">
      <alignment vertical="center"/>
    </xf>
    <xf numFmtId="38" fontId="8" fillId="3" borderId="36" xfId="1" applyFont="1" applyFill="1" applyBorder="1">
      <alignment vertical="center"/>
    </xf>
    <xf numFmtId="38" fontId="8" fillId="3" borderId="40" xfId="1" applyFont="1" applyFill="1" applyBorder="1">
      <alignment vertical="center"/>
    </xf>
    <xf numFmtId="38" fontId="8" fillId="3" borderId="41" xfId="1" applyFont="1" applyFill="1" applyBorder="1">
      <alignment vertical="center"/>
    </xf>
    <xf numFmtId="0" fontId="4" fillId="6" borderId="19" xfId="0" applyFont="1" applyFill="1" applyBorder="1">
      <alignment vertical="center"/>
    </xf>
    <xf numFmtId="0" fontId="4" fillId="6" borderId="20" xfId="0" applyFont="1" applyFill="1" applyBorder="1">
      <alignment vertical="center"/>
    </xf>
    <xf numFmtId="38" fontId="4" fillId="6" borderId="22" xfId="1" applyFont="1" applyFill="1" applyBorder="1">
      <alignment vertical="center"/>
    </xf>
    <xf numFmtId="38" fontId="4" fillId="6" borderId="23" xfId="1" applyFont="1" applyFill="1" applyBorder="1">
      <alignment vertical="center"/>
    </xf>
    <xf numFmtId="38" fontId="4" fillId="6" borderId="24" xfId="1" applyFont="1" applyFill="1" applyBorder="1">
      <alignment vertical="center"/>
    </xf>
    <xf numFmtId="0" fontId="4" fillId="6" borderId="17" xfId="0" applyFont="1" applyFill="1" applyBorder="1">
      <alignment vertical="center"/>
    </xf>
    <xf numFmtId="38" fontId="8" fillId="3" borderId="9" xfId="1" applyFont="1" applyFill="1" applyBorder="1">
      <alignment vertical="center"/>
    </xf>
    <xf numFmtId="0" fontId="4" fillId="0" borderId="31" xfId="0" applyFont="1" applyBorder="1" applyAlignment="1">
      <alignment horizontal="center" vertical="center"/>
    </xf>
    <xf numFmtId="0" fontId="4" fillId="0" borderId="16" xfId="0" applyFont="1" applyBorder="1">
      <alignment vertical="center"/>
    </xf>
    <xf numFmtId="0" fontId="4" fillId="0" borderId="12" xfId="0" applyFont="1" applyBorder="1" applyAlignment="1">
      <alignment horizontal="center" vertical="center"/>
    </xf>
    <xf numFmtId="0" fontId="4" fillId="0" borderId="39" xfId="0" applyFont="1" applyBorder="1">
      <alignment vertical="center"/>
    </xf>
    <xf numFmtId="38" fontId="4" fillId="0" borderId="13" xfId="1" applyFont="1" applyBorder="1">
      <alignment vertical="center"/>
    </xf>
    <xf numFmtId="0" fontId="4" fillId="0" borderId="32" xfId="0" applyFont="1" applyBorder="1" applyAlignment="1">
      <alignment horizontal="center" vertical="center"/>
    </xf>
    <xf numFmtId="38" fontId="4" fillId="3" borderId="36" xfId="1" applyFont="1" applyFill="1" applyBorder="1">
      <alignment vertical="center"/>
    </xf>
    <xf numFmtId="38" fontId="4" fillId="6" borderId="3" xfId="1" applyFont="1" applyFill="1" applyBorder="1">
      <alignment vertical="center"/>
    </xf>
    <xf numFmtId="38" fontId="4" fillId="0" borderId="3" xfId="1" applyFont="1" applyBorder="1">
      <alignment vertical="center"/>
    </xf>
    <xf numFmtId="38" fontId="4" fillId="3" borderId="3" xfId="1" applyFont="1" applyFill="1" applyBorder="1">
      <alignment vertical="center"/>
    </xf>
    <xf numFmtId="38" fontId="4" fillId="0" borderId="3" xfId="1" applyFont="1" applyFill="1" applyBorder="1">
      <alignment vertical="center"/>
    </xf>
    <xf numFmtId="38" fontId="4" fillId="4" borderId="3" xfId="1" applyFont="1" applyFill="1" applyBorder="1">
      <alignment vertical="center"/>
    </xf>
    <xf numFmtId="38" fontId="4" fillId="0" borderId="43" xfId="1" applyFont="1" applyBorder="1">
      <alignment vertical="center"/>
    </xf>
    <xf numFmtId="38" fontId="8" fillId="3" borderId="8" xfId="1" applyFont="1" applyFill="1" applyBorder="1">
      <alignment vertical="center"/>
    </xf>
    <xf numFmtId="38" fontId="4" fillId="2" borderId="19" xfId="1" applyFont="1" applyFill="1" applyBorder="1">
      <alignment vertical="center"/>
    </xf>
    <xf numFmtId="38" fontId="4" fillId="2" borderId="24" xfId="1" applyFont="1" applyFill="1" applyBorder="1">
      <alignment vertical="center"/>
    </xf>
    <xf numFmtId="38" fontId="4" fillId="6" borderId="20" xfId="1" applyFont="1" applyFill="1" applyBorder="1">
      <alignment vertical="center"/>
    </xf>
    <xf numFmtId="38" fontId="4" fillId="2" borderId="23" xfId="1" applyFont="1" applyFill="1" applyBorder="1">
      <alignment vertical="center"/>
    </xf>
    <xf numFmtId="38" fontId="4" fillId="2" borderId="22" xfId="1" applyFont="1" applyFill="1" applyBorder="1">
      <alignment vertical="center"/>
    </xf>
    <xf numFmtId="38" fontId="4" fillId="7" borderId="22" xfId="1" applyFont="1" applyFill="1" applyBorder="1">
      <alignment vertical="center"/>
    </xf>
    <xf numFmtId="38" fontId="4" fillId="7" borderId="23" xfId="1" applyFont="1" applyFill="1" applyBorder="1">
      <alignment vertical="center"/>
    </xf>
    <xf numFmtId="38" fontId="4" fillId="2" borderId="21" xfId="1" applyFont="1" applyFill="1" applyBorder="1">
      <alignment vertical="center"/>
    </xf>
    <xf numFmtId="38" fontId="4" fillId="2" borderId="28" xfId="1" applyFont="1" applyFill="1" applyBorder="1">
      <alignment vertical="center"/>
    </xf>
    <xf numFmtId="0" fontId="0" fillId="2" borderId="45" xfId="0" applyFill="1" applyBorder="1">
      <alignment vertical="center"/>
    </xf>
    <xf numFmtId="0" fontId="0" fillId="7" borderId="45" xfId="0" applyFill="1" applyBorder="1">
      <alignment vertical="center"/>
    </xf>
    <xf numFmtId="0" fontId="0" fillId="6" borderId="45" xfId="0" applyFill="1" applyBorder="1">
      <alignment vertical="center"/>
    </xf>
    <xf numFmtId="0" fontId="4" fillId="0" borderId="31" xfId="0" applyFont="1" applyBorder="1">
      <alignment vertical="center"/>
    </xf>
    <xf numFmtId="0" fontId="4" fillId="0" borderId="15" xfId="0" applyFont="1" applyBorder="1">
      <alignment vertical="center"/>
    </xf>
    <xf numFmtId="0" fontId="4" fillId="0" borderId="27" xfId="0" applyFont="1" applyBorder="1">
      <alignment vertical="center"/>
    </xf>
    <xf numFmtId="38" fontId="4" fillId="0" borderId="35" xfId="1" applyFont="1" applyBorder="1">
      <alignment vertical="center"/>
    </xf>
    <xf numFmtId="38" fontId="4" fillId="0" borderId="15" xfId="1" applyFont="1" applyBorder="1">
      <alignment vertical="center"/>
    </xf>
    <xf numFmtId="38" fontId="4" fillId="0" borderId="25" xfId="1" applyFont="1" applyBorder="1">
      <alignment vertical="center"/>
    </xf>
    <xf numFmtId="38" fontId="11" fillId="0" borderId="19" xfId="1" applyFont="1" applyFill="1" applyBorder="1">
      <alignment vertical="center"/>
    </xf>
    <xf numFmtId="0" fontId="12" fillId="0" borderId="0" xfId="0" applyFont="1">
      <alignment vertical="center"/>
    </xf>
    <xf numFmtId="38" fontId="4" fillId="0" borderId="16" xfId="1" applyFont="1" applyBorder="1">
      <alignment vertical="center"/>
    </xf>
    <xf numFmtId="38" fontId="4" fillId="0" borderId="36" xfId="1" applyFont="1" applyBorder="1">
      <alignment vertical="center"/>
    </xf>
    <xf numFmtId="0" fontId="4" fillId="0" borderId="20" xfId="0" applyFont="1" applyBorder="1" applyAlignment="1">
      <alignment vertical="center" wrapText="1"/>
    </xf>
    <xf numFmtId="38" fontId="4" fillId="0" borderId="28" xfId="1" applyFont="1" applyBorder="1">
      <alignment vertical="center"/>
    </xf>
    <xf numFmtId="38" fontId="4" fillId="0" borderId="22" xfId="1" applyFont="1" applyFill="1" applyBorder="1">
      <alignment vertical="center"/>
    </xf>
    <xf numFmtId="38" fontId="4" fillId="0" borderId="23" xfId="1" applyFont="1" applyFill="1" applyBorder="1">
      <alignment vertical="center"/>
    </xf>
    <xf numFmtId="38" fontId="4" fillId="0" borderId="20" xfId="1" applyFont="1" applyFill="1" applyBorder="1">
      <alignment vertical="center"/>
    </xf>
    <xf numFmtId="0" fontId="4" fillId="0" borderId="47" xfId="0" applyFont="1" applyBorder="1" applyAlignment="1">
      <alignment horizontal="left" vertical="center"/>
    </xf>
    <xf numFmtId="0" fontId="4" fillId="0" borderId="4" xfId="0" applyFont="1" applyBorder="1" applyAlignment="1">
      <alignment horizontal="left" vertical="center"/>
    </xf>
    <xf numFmtId="38" fontId="9" fillId="0" borderId="20" xfId="1" applyFont="1" applyBorder="1">
      <alignment vertical="center"/>
    </xf>
    <xf numFmtId="0" fontId="4" fillId="0" borderId="48" xfId="0" applyFont="1" applyBorder="1" applyAlignment="1">
      <alignment horizontal="center" vertical="center"/>
    </xf>
    <xf numFmtId="38" fontId="11" fillId="0" borderId="22" xfId="1" applyFont="1" applyFill="1" applyBorder="1">
      <alignment vertical="center"/>
    </xf>
    <xf numFmtId="0" fontId="4" fillId="0" borderId="22" xfId="0" applyFont="1" applyBorder="1" applyAlignment="1">
      <alignment horizontal="left" vertical="center"/>
    </xf>
    <xf numFmtId="0" fontId="13" fillId="0" borderId="0" xfId="0" applyFont="1">
      <alignment vertical="center"/>
    </xf>
    <xf numFmtId="38" fontId="14" fillId="3" borderId="10" xfId="1" applyFont="1" applyFill="1" applyBorder="1">
      <alignment vertical="center"/>
    </xf>
    <xf numFmtId="176" fontId="15" fillId="0" borderId="0" xfId="0" applyNumberFormat="1" applyFont="1">
      <alignment vertical="center"/>
    </xf>
    <xf numFmtId="38" fontId="11" fillId="3" borderId="22" xfId="1" applyFont="1" applyFill="1" applyBorder="1">
      <alignment vertical="center"/>
    </xf>
    <xf numFmtId="38" fontId="11" fillId="0" borderId="18" xfId="1" applyFont="1" applyBorder="1">
      <alignment vertical="center"/>
    </xf>
    <xf numFmtId="38" fontId="11" fillId="0" borderId="20" xfId="1" applyFont="1" applyBorder="1">
      <alignment vertical="center"/>
    </xf>
    <xf numFmtId="38" fontId="11" fillId="0" borderId="23" xfId="1" applyFont="1" applyBorder="1">
      <alignment vertical="center"/>
    </xf>
    <xf numFmtId="38" fontId="11" fillId="0" borderId="2" xfId="1" applyFont="1" applyBorder="1">
      <alignment vertical="center"/>
    </xf>
    <xf numFmtId="38" fontId="11" fillId="0" borderId="29" xfId="1" applyFont="1" applyBorder="1">
      <alignment vertical="center"/>
    </xf>
    <xf numFmtId="38" fontId="14" fillId="3" borderId="16" xfId="1" applyFont="1" applyFill="1" applyBorder="1">
      <alignment vertical="center"/>
    </xf>
    <xf numFmtId="38" fontId="14" fillId="3" borderId="36" xfId="1" applyFont="1" applyFill="1" applyBorder="1">
      <alignment vertical="center"/>
    </xf>
    <xf numFmtId="38" fontId="14" fillId="3" borderId="39" xfId="1" applyFont="1" applyFill="1" applyBorder="1">
      <alignment vertical="center"/>
    </xf>
    <xf numFmtId="38" fontId="14" fillId="3" borderId="41" xfId="1" applyFont="1" applyFill="1" applyBorder="1">
      <alignment vertical="center"/>
    </xf>
    <xf numFmtId="0" fontId="16" fillId="0" borderId="0" xfId="0" applyFont="1">
      <alignment vertical="center"/>
    </xf>
    <xf numFmtId="0" fontId="0" fillId="0" borderId="20" xfId="0" applyBorder="1">
      <alignment vertical="center"/>
    </xf>
    <xf numFmtId="0" fontId="17" fillId="0" borderId="20" xfId="0" applyFont="1" applyBorder="1" applyAlignment="1">
      <alignment vertical="center" wrapText="1"/>
    </xf>
    <xf numFmtId="0" fontId="18" fillId="0" borderId="20" xfId="0" applyFont="1" applyBorder="1" applyAlignment="1">
      <alignment vertical="center" wrapText="1"/>
    </xf>
    <xf numFmtId="178" fontId="19" fillId="0" borderId="20" xfId="0" applyNumberFormat="1" applyFont="1" applyBorder="1" applyAlignment="1">
      <alignment horizontal="right"/>
    </xf>
    <xf numFmtId="177" fontId="0" fillId="0" borderId="20" xfId="0" applyNumberFormat="1" applyBorder="1">
      <alignment vertical="center"/>
    </xf>
    <xf numFmtId="0" fontId="16" fillId="0" borderId="20" xfId="0" applyFont="1" applyBorder="1">
      <alignment vertical="center"/>
    </xf>
    <xf numFmtId="0" fontId="11" fillId="0" borderId="0" xfId="0" applyFont="1">
      <alignment vertical="center"/>
    </xf>
    <xf numFmtId="176" fontId="6" fillId="0" borderId="0" xfId="0" applyNumberFormat="1" applyFont="1" applyAlignment="1">
      <alignment horizontal="center" vertical="center" wrapText="1"/>
    </xf>
    <xf numFmtId="0" fontId="21" fillId="0" borderId="0" xfId="0" applyFont="1">
      <alignment vertical="center"/>
    </xf>
    <xf numFmtId="38" fontId="11" fillId="0" borderId="20" xfId="1" applyFont="1" applyFill="1" applyBorder="1">
      <alignment vertical="center"/>
    </xf>
    <xf numFmtId="38" fontId="4" fillId="0" borderId="49" xfId="1" applyFont="1" applyBorder="1">
      <alignment vertical="center"/>
    </xf>
    <xf numFmtId="0" fontId="7" fillId="0" borderId="11" xfId="0" applyFont="1" applyBorder="1" applyAlignment="1">
      <alignment horizontal="center" vertical="center"/>
    </xf>
    <xf numFmtId="38" fontId="14" fillId="3" borderId="11" xfId="1" applyFont="1" applyFill="1" applyBorder="1">
      <alignment vertical="center"/>
    </xf>
    <xf numFmtId="38" fontId="11" fillId="3" borderId="21" xfId="1" applyFont="1" applyFill="1" applyBorder="1">
      <alignment vertical="center"/>
    </xf>
    <xf numFmtId="38" fontId="9" fillId="0" borderId="21" xfId="1" applyFont="1" applyBorder="1">
      <alignment vertical="center"/>
    </xf>
    <xf numFmtId="38" fontId="4" fillId="0" borderId="50" xfId="1" applyFont="1" applyBorder="1">
      <alignment vertical="center"/>
    </xf>
    <xf numFmtId="38" fontId="4" fillId="3" borderId="21" xfId="1" applyFont="1" applyFill="1" applyBorder="1">
      <alignment vertical="center"/>
    </xf>
    <xf numFmtId="38" fontId="4" fillId="4" borderId="49" xfId="1" applyFont="1" applyFill="1" applyBorder="1">
      <alignment vertical="center"/>
    </xf>
    <xf numFmtId="38" fontId="4" fillId="3" borderId="15" xfId="1" applyFont="1" applyFill="1" applyBorder="1">
      <alignment vertical="center"/>
    </xf>
    <xf numFmtId="38" fontId="4" fillId="6" borderId="21" xfId="1" applyFont="1" applyFill="1" applyBorder="1">
      <alignment vertical="center"/>
    </xf>
    <xf numFmtId="38" fontId="4" fillId="2" borderId="49" xfId="1" applyFont="1" applyFill="1" applyBorder="1">
      <alignment vertical="center"/>
    </xf>
    <xf numFmtId="38" fontId="4" fillId="0" borderId="28" xfId="1" applyFont="1" applyFill="1" applyBorder="1">
      <alignment vertical="center"/>
    </xf>
    <xf numFmtId="38" fontId="4" fillId="0" borderId="27" xfId="1" applyFont="1" applyFill="1" applyBorder="1">
      <alignment vertical="center"/>
    </xf>
    <xf numFmtId="38" fontId="4" fillId="0" borderId="21" xfId="1" applyFont="1" applyFill="1" applyBorder="1">
      <alignment vertical="center"/>
    </xf>
    <xf numFmtId="38" fontId="4" fillId="2" borderId="51" xfId="1" applyFont="1" applyFill="1" applyBorder="1">
      <alignment vertical="center"/>
    </xf>
    <xf numFmtId="38" fontId="4" fillId="2" borderId="52" xfId="1" applyFont="1" applyFill="1" applyBorder="1">
      <alignment vertical="center"/>
    </xf>
    <xf numFmtId="55" fontId="22" fillId="0" borderId="0" xfId="0" applyNumberFormat="1" applyFont="1">
      <alignment vertical="center"/>
    </xf>
    <xf numFmtId="38" fontId="23" fillId="0" borderId="0" xfId="0" applyNumberFormat="1" applyFont="1">
      <alignment vertical="center"/>
    </xf>
    <xf numFmtId="38" fontId="4" fillId="0" borderId="0" xfId="0" applyNumberFormat="1" applyFont="1">
      <alignment vertical="center"/>
    </xf>
    <xf numFmtId="0" fontId="20" fillId="0" borderId="0" xfId="0" applyFont="1">
      <alignment vertical="center"/>
    </xf>
    <xf numFmtId="177" fontId="20" fillId="0" borderId="0" xfId="0" applyNumberFormat="1" applyFont="1">
      <alignment vertical="center"/>
    </xf>
    <xf numFmtId="177" fontId="0" fillId="0" borderId="53" xfId="0" applyNumberFormat="1" applyBorder="1">
      <alignment vertical="center"/>
    </xf>
    <xf numFmtId="0" fontId="16" fillId="0" borderId="53" xfId="0" applyFont="1" applyBorder="1">
      <alignment vertical="center"/>
    </xf>
    <xf numFmtId="178" fontId="19" fillId="0" borderId="0" xfId="0" applyNumberFormat="1" applyFont="1" applyAlignment="1">
      <alignment horizontal="right"/>
    </xf>
    <xf numFmtId="178" fontId="19" fillId="0" borderId="53" xfId="0" applyNumberFormat="1" applyFont="1" applyBorder="1" applyAlignment="1">
      <alignment horizontal="right"/>
    </xf>
    <xf numFmtId="179" fontId="0" fillId="0" borderId="0" xfId="0" applyNumberFormat="1">
      <alignment vertical="center"/>
    </xf>
    <xf numFmtId="0" fontId="4" fillId="0" borderId="14" xfId="0" applyFont="1" applyBorder="1" applyAlignment="1">
      <alignment horizontal="center" vertical="center"/>
    </xf>
    <xf numFmtId="0" fontId="13" fillId="0" borderId="0" xfId="0" applyFont="1" applyAlignment="1">
      <alignment horizontal="center" vertical="center"/>
    </xf>
    <xf numFmtId="0" fontId="17" fillId="0" borderId="14" xfId="0" applyFont="1" applyBorder="1" applyAlignment="1">
      <alignment vertical="center" wrapText="1"/>
    </xf>
    <xf numFmtId="0" fontId="0" fillId="0" borderId="0" xfId="0" applyAlignment="1">
      <alignment vertical="center" wrapText="1"/>
    </xf>
    <xf numFmtId="0" fontId="16" fillId="0" borderId="0" xfId="0" applyFont="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4" fillId="0" borderId="13" xfId="0" applyFont="1" applyBorder="1" applyAlignment="1">
      <alignment horizontal="center" vertical="center"/>
    </xf>
    <xf numFmtId="0" fontId="4" fillId="3" borderId="30"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4" fillId="0" borderId="6" xfId="0" applyFont="1" applyBorder="1" applyAlignment="1">
      <alignment horizontal="center" vertical="center"/>
    </xf>
    <xf numFmtId="0" fontId="4" fillId="3" borderId="14" xfId="0" applyFont="1" applyFill="1" applyBorder="1" applyAlignment="1">
      <alignment horizontal="center" vertical="center"/>
    </xf>
    <xf numFmtId="0" fontId="4" fillId="3" borderId="3" xfId="0" applyFont="1" applyFill="1" applyBorder="1" applyAlignment="1">
      <alignment horizontal="center" vertical="center"/>
    </xf>
  </cellXfs>
  <cellStyles count="4">
    <cellStyle name="桁区切り" xfId="1" builtinId="6"/>
    <cellStyle name="桁区切り 2" xfId="2" xr:uid="{2F742675-311A-4CFF-BDD6-06AD05F39661}"/>
    <cellStyle name="標準" xfId="0" builtinId="0"/>
    <cellStyle name="標準 10" xfId="3" xr:uid="{31558D33-2E37-465F-9F14-A2AF06DBA8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nakazawa" id="{3A6D3C33-EDCC-4E2F-BF29-7627ED07A6C0}" userId="nakazawa"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9C02D-980D-417A-B3C7-092765BFF626}">
  <sheetPr>
    <pageSetUpPr fitToPage="1"/>
  </sheetPr>
  <dimension ref="A1:Q66"/>
  <sheetViews>
    <sheetView tabSelected="1" workbookViewId="0">
      <selection activeCell="B1" sqref="B1"/>
    </sheetView>
  </sheetViews>
  <sheetFormatPr defaultRowHeight="18.75" x14ac:dyDescent="0.4"/>
  <cols>
    <col min="1" max="1" width="9.5" style="2" customWidth="1"/>
    <col min="2" max="2" width="28.125" style="2" customWidth="1"/>
    <col min="3" max="4" width="9.125" style="2" customWidth="1"/>
    <col min="5" max="5" width="6.875" style="3" customWidth="1"/>
    <col min="6" max="6" width="10.625" style="2" customWidth="1"/>
    <col min="7" max="7" width="27" style="2" customWidth="1"/>
    <col min="8" max="8" width="9.375" customWidth="1"/>
    <col min="10" max="10" width="7.875" customWidth="1"/>
    <col min="11" max="11" width="7.5" customWidth="1"/>
    <col min="12" max="12" width="6.25" customWidth="1"/>
    <col min="13" max="13" width="15.25" customWidth="1"/>
    <col min="14" max="14" width="8.75" customWidth="1"/>
    <col min="17" max="17" width="11.875" customWidth="1"/>
  </cols>
  <sheetData>
    <row r="1" spans="1:17" x14ac:dyDescent="0.4">
      <c r="B1" s="83" t="s">
        <v>102</v>
      </c>
    </row>
    <row r="2" spans="1:17" x14ac:dyDescent="0.4">
      <c r="B2" s="83"/>
      <c r="J2" t="s">
        <v>46</v>
      </c>
    </row>
    <row r="3" spans="1:17" ht="19.5" thickBot="1" x14ac:dyDescent="0.45">
      <c r="A3" s="119" t="s">
        <v>40</v>
      </c>
      <c r="D3" s="97" t="s">
        <v>64</v>
      </c>
      <c r="F3" s="137">
        <v>45566</v>
      </c>
      <c r="H3" s="4" t="s">
        <v>46</v>
      </c>
      <c r="I3" t="s">
        <v>64</v>
      </c>
      <c r="M3" s="110" t="s">
        <v>100</v>
      </c>
    </row>
    <row r="4" spans="1:17" ht="32.25" customHeight="1" thickBot="1" x14ac:dyDescent="0.45">
      <c r="A4" s="152"/>
      <c r="B4" s="170"/>
      <c r="C4" s="5" t="s">
        <v>41</v>
      </c>
      <c r="D4" s="55" t="s">
        <v>42</v>
      </c>
      <c r="E4" s="118" t="s">
        <v>43</v>
      </c>
      <c r="F4" s="152"/>
      <c r="G4" s="170"/>
      <c r="H4" s="6" t="s">
        <v>41</v>
      </c>
      <c r="I4" s="122" t="s">
        <v>42</v>
      </c>
      <c r="J4" s="149" t="s">
        <v>111</v>
      </c>
      <c r="K4" s="150"/>
      <c r="P4" s="151" t="s">
        <v>66</v>
      </c>
      <c r="Q4" s="151"/>
    </row>
    <row r="5" spans="1:17" ht="48" thickBot="1" x14ac:dyDescent="0.45">
      <c r="A5" s="154" t="s">
        <v>0</v>
      </c>
      <c r="B5" s="155"/>
      <c r="C5" s="98">
        <f>C6+C11+C13+C14+C19+C22+C24+C28+C29+C37</f>
        <v>163082.91999999998</v>
      </c>
      <c r="D5" s="123">
        <v>163213</v>
      </c>
      <c r="E5" s="99" t="s">
        <v>47</v>
      </c>
      <c r="F5" s="154" t="s">
        <v>0</v>
      </c>
      <c r="G5" s="155"/>
      <c r="H5" s="98">
        <f>H6+H11+H13+H14+H19+H22+H24+H28+H29+H37</f>
        <v>192727.14369684999</v>
      </c>
      <c r="I5" s="123">
        <f>I6+I11+I13+I14+I19+I22+I24+I28+I29+I37</f>
        <v>187660.40445776863</v>
      </c>
      <c r="J5" s="138">
        <f>H5-C5</f>
        <v>29644.223696850007</v>
      </c>
      <c r="K5" s="138">
        <f>I5-D5</f>
        <v>24447.404457768629</v>
      </c>
      <c r="M5" s="111"/>
      <c r="N5" s="112" t="s">
        <v>67</v>
      </c>
      <c r="O5" s="112" t="s">
        <v>68</v>
      </c>
      <c r="P5" s="112" t="s">
        <v>69</v>
      </c>
      <c r="Q5" s="113" t="s">
        <v>70</v>
      </c>
    </row>
    <row r="6" spans="1:17" x14ac:dyDescent="0.15">
      <c r="A6" s="171" t="s">
        <v>1</v>
      </c>
      <c r="B6" s="172"/>
      <c r="C6" s="8">
        <f t="shared" ref="C6:D6" si="0">C7+C8+C9+C10</f>
        <v>38457</v>
      </c>
      <c r="D6" s="56">
        <f t="shared" si="0"/>
        <v>31711</v>
      </c>
      <c r="F6" s="171" t="s">
        <v>1</v>
      </c>
      <c r="G6" s="172"/>
      <c r="H6" s="8">
        <f t="shared" ref="H6:I6" si="1">H7+H8+H9+H10</f>
        <v>53603</v>
      </c>
      <c r="I6" s="129">
        <f t="shared" si="1"/>
        <v>42375</v>
      </c>
      <c r="J6" s="139">
        <f t="shared" ref="J6:K60" si="2">H6-C6</f>
        <v>15146</v>
      </c>
      <c r="K6" s="139">
        <f t="shared" si="2"/>
        <v>10664</v>
      </c>
      <c r="M6" s="111" t="s">
        <v>71</v>
      </c>
      <c r="N6" s="114" t="s">
        <v>72</v>
      </c>
      <c r="O6" s="114" t="s">
        <v>73</v>
      </c>
      <c r="P6" s="115">
        <f t="shared" ref="P6:P15" si="3">N6*100/O6</f>
        <v>106.29170638703526</v>
      </c>
      <c r="Q6" s="116">
        <f t="shared" ref="Q6:Q15" si="4">N6/O6</f>
        <v>1.0629170638703527</v>
      </c>
    </row>
    <row r="7" spans="1:17" x14ac:dyDescent="0.15">
      <c r="A7" s="43"/>
      <c r="B7" s="44" t="s">
        <v>2</v>
      </c>
      <c r="C7" s="66">
        <v>22340</v>
      </c>
      <c r="D7" s="46">
        <v>18296</v>
      </c>
      <c r="F7" s="43"/>
      <c r="G7" s="44" t="s">
        <v>2</v>
      </c>
      <c r="H7" s="45">
        <v>32003</v>
      </c>
      <c r="I7" s="130">
        <v>26071</v>
      </c>
      <c r="J7" s="139">
        <f t="shared" si="2"/>
        <v>9663</v>
      </c>
      <c r="K7" s="139">
        <f t="shared" ref="K7:K60" si="5">I7-D7</f>
        <v>7775</v>
      </c>
      <c r="M7" s="111" t="s">
        <v>74</v>
      </c>
      <c r="N7" s="114" t="s">
        <v>75</v>
      </c>
      <c r="O7" s="114" t="s">
        <v>76</v>
      </c>
      <c r="P7" s="115">
        <f t="shared" si="3"/>
        <v>127.67232767232768</v>
      </c>
      <c r="Q7" s="116">
        <f t="shared" si="4"/>
        <v>1.2767232767232768</v>
      </c>
    </row>
    <row r="8" spans="1:17" x14ac:dyDescent="0.15">
      <c r="A8" s="43"/>
      <c r="B8" s="44" t="s">
        <v>3</v>
      </c>
      <c r="C8" s="66">
        <v>10000</v>
      </c>
      <c r="D8" s="46">
        <v>5000</v>
      </c>
      <c r="F8" s="43"/>
      <c r="G8" s="44" t="s">
        <v>3</v>
      </c>
      <c r="H8" s="68">
        <v>12000</v>
      </c>
      <c r="I8" s="67">
        <v>6000</v>
      </c>
      <c r="J8" s="139">
        <f t="shared" si="2"/>
        <v>2000</v>
      </c>
      <c r="K8" s="139">
        <f t="shared" si="5"/>
        <v>1000</v>
      </c>
      <c r="M8" s="111" t="s">
        <v>77</v>
      </c>
      <c r="N8" s="114" t="s">
        <v>78</v>
      </c>
      <c r="O8" s="114" t="s">
        <v>79</v>
      </c>
      <c r="P8" s="115">
        <f t="shared" si="3"/>
        <v>114.6414342629482</v>
      </c>
      <c r="Q8" s="116">
        <f t="shared" si="4"/>
        <v>1.1464143426294819</v>
      </c>
    </row>
    <row r="9" spans="1:17" x14ac:dyDescent="0.15">
      <c r="A9" s="43"/>
      <c r="B9" s="44" t="s">
        <v>4</v>
      </c>
      <c r="C9" s="66">
        <v>5000</v>
      </c>
      <c r="D9" s="46">
        <v>7500</v>
      </c>
      <c r="F9" s="43"/>
      <c r="G9" s="44" t="s">
        <v>4</v>
      </c>
      <c r="H9" s="64">
        <v>8000</v>
      </c>
      <c r="I9" s="65">
        <v>9000</v>
      </c>
      <c r="J9" s="139">
        <f t="shared" si="2"/>
        <v>3000</v>
      </c>
      <c r="K9" s="139">
        <f t="shared" si="5"/>
        <v>1500</v>
      </c>
      <c r="M9" s="111" t="s">
        <v>80</v>
      </c>
      <c r="N9" s="114" t="s">
        <v>81</v>
      </c>
      <c r="O9" s="114" t="s">
        <v>82</v>
      </c>
      <c r="P9" s="115">
        <f t="shared" si="3"/>
        <v>108.23774765380604</v>
      </c>
      <c r="Q9" s="116">
        <f t="shared" si="4"/>
        <v>1.0823774765380605</v>
      </c>
    </row>
    <row r="10" spans="1:17" x14ac:dyDescent="0.15">
      <c r="A10" s="48"/>
      <c r="B10" s="44" t="s">
        <v>5</v>
      </c>
      <c r="C10" s="57">
        <v>1117</v>
      </c>
      <c r="D10" s="47">
        <v>915</v>
      </c>
      <c r="F10" s="48"/>
      <c r="G10" s="44" t="s">
        <v>5</v>
      </c>
      <c r="H10" s="45">
        <v>1600</v>
      </c>
      <c r="I10" s="46">
        <v>1304</v>
      </c>
      <c r="J10" s="139">
        <f t="shared" si="2"/>
        <v>483</v>
      </c>
      <c r="K10" s="139">
        <f t="shared" si="5"/>
        <v>389</v>
      </c>
      <c r="M10" s="111" t="s">
        <v>83</v>
      </c>
      <c r="N10" s="114" t="s">
        <v>84</v>
      </c>
      <c r="O10" s="114" t="s">
        <v>85</v>
      </c>
      <c r="P10" s="115">
        <f t="shared" si="3"/>
        <v>108.55130784708248</v>
      </c>
      <c r="Q10" s="116">
        <f t="shared" si="4"/>
        <v>1.0855130784708249</v>
      </c>
    </row>
    <row r="11" spans="1:17" x14ac:dyDescent="0.15">
      <c r="A11" s="161" t="s">
        <v>6</v>
      </c>
      <c r="B11" s="162"/>
      <c r="C11" s="16">
        <f t="shared" ref="C11:D11" si="6">C12</f>
        <v>45000</v>
      </c>
      <c r="D11" s="18">
        <f t="shared" si="6"/>
        <v>45000</v>
      </c>
      <c r="F11" s="161" t="s">
        <v>6</v>
      </c>
      <c r="G11" s="162"/>
      <c r="H11" s="16">
        <f t="shared" ref="H11:I11" si="7">H12</f>
        <v>50667</v>
      </c>
      <c r="I11" s="127">
        <f t="shared" si="7"/>
        <v>50667</v>
      </c>
      <c r="J11" s="139">
        <f t="shared" si="2"/>
        <v>5667</v>
      </c>
      <c r="K11" s="139">
        <f t="shared" si="5"/>
        <v>5667</v>
      </c>
      <c r="M11" s="111" t="s">
        <v>86</v>
      </c>
      <c r="N11" s="114" t="s">
        <v>87</v>
      </c>
      <c r="O11" s="114" t="s">
        <v>88</v>
      </c>
      <c r="P11" s="115">
        <f t="shared" si="3"/>
        <v>64.227642276422756</v>
      </c>
      <c r="Q11" s="116">
        <f t="shared" si="4"/>
        <v>0.64227642276422758</v>
      </c>
    </row>
    <row r="12" spans="1:17" x14ac:dyDescent="0.15">
      <c r="A12" s="19"/>
      <c r="B12" s="10" t="s">
        <v>104</v>
      </c>
      <c r="C12" s="11">
        <v>45000</v>
      </c>
      <c r="D12" s="14">
        <v>45000</v>
      </c>
      <c r="F12" s="19"/>
      <c r="G12" s="10" t="s">
        <v>105</v>
      </c>
      <c r="H12" s="64">
        <v>50667</v>
      </c>
      <c r="I12" s="131">
        <v>50667</v>
      </c>
      <c r="J12" s="139">
        <f t="shared" si="2"/>
        <v>5667</v>
      </c>
      <c r="K12" s="139">
        <f t="shared" si="5"/>
        <v>5667</v>
      </c>
      <c r="M12" s="111" t="s">
        <v>89</v>
      </c>
      <c r="N12" s="114" t="s">
        <v>90</v>
      </c>
      <c r="O12" s="114" t="s">
        <v>91</v>
      </c>
      <c r="P12" s="115">
        <f t="shared" si="3"/>
        <v>108.32497492477432</v>
      </c>
      <c r="Q12" s="116">
        <f t="shared" si="4"/>
        <v>1.0832497492477433</v>
      </c>
    </row>
    <row r="13" spans="1:17" x14ac:dyDescent="0.15">
      <c r="A13" s="161" t="s">
        <v>7</v>
      </c>
      <c r="B13" s="162"/>
      <c r="C13" s="59">
        <v>7510</v>
      </c>
      <c r="D13" s="29">
        <v>6551</v>
      </c>
      <c r="E13" s="3">
        <v>1.0629170638703527</v>
      </c>
      <c r="F13" s="161" t="s">
        <v>7</v>
      </c>
      <c r="G13" s="162"/>
      <c r="H13" s="69">
        <f>C13*E13</f>
        <v>7982.5071496663486</v>
      </c>
      <c r="I13" s="70">
        <f>D13*E13</f>
        <v>6963.1696854146803</v>
      </c>
      <c r="J13" s="139">
        <f t="shared" si="2"/>
        <v>472.5071496663486</v>
      </c>
      <c r="K13" s="139">
        <f t="shared" si="5"/>
        <v>412.16968541468032</v>
      </c>
      <c r="M13" s="111" t="s">
        <v>112</v>
      </c>
      <c r="N13" s="114" t="s">
        <v>92</v>
      </c>
      <c r="O13" s="114" t="s">
        <v>93</v>
      </c>
      <c r="P13" s="115">
        <f t="shared" si="3"/>
        <v>99.21182266009852</v>
      </c>
      <c r="Q13" s="116">
        <f t="shared" si="4"/>
        <v>0.99211822660098525</v>
      </c>
    </row>
    <row r="14" spans="1:17" x14ac:dyDescent="0.15">
      <c r="A14" s="161" t="s">
        <v>8</v>
      </c>
      <c r="B14" s="162"/>
      <c r="C14" s="100">
        <f>SUM(C15:C18)</f>
        <v>3479.76</v>
      </c>
      <c r="D14" s="124">
        <f>SUM(D15:D18)</f>
        <v>3599.6400000000003</v>
      </c>
      <c r="F14" s="161" t="s">
        <v>8</v>
      </c>
      <c r="G14" s="162"/>
      <c r="H14" s="17">
        <f>SUM(H15:H18)</f>
        <v>4442.6905894105894</v>
      </c>
      <c r="I14" s="18">
        <f>SUM(I15:I18)</f>
        <v>4595.7441758241766</v>
      </c>
      <c r="J14" s="139">
        <f t="shared" si="2"/>
        <v>962.93058941058916</v>
      </c>
      <c r="K14" s="139">
        <f t="shared" si="5"/>
        <v>996.10417582417631</v>
      </c>
      <c r="M14" s="111" t="s">
        <v>94</v>
      </c>
      <c r="N14" s="114" t="s">
        <v>95</v>
      </c>
      <c r="O14" s="114" t="s">
        <v>96</v>
      </c>
      <c r="P14" s="115">
        <f t="shared" si="3"/>
        <v>109.69072164948453</v>
      </c>
      <c r="Q14" s="116">
        <f t="shared" si="4"/>
        <v>1.0969072164948455</v>
      </c>
    </row>
    <row r="15" spans="1:17" x14ac:dyDescent="0.15">
      <c r="A15" s="19"/>
      <c r="B15" s="21" t="s">
        <v>44</v>
      </c>
      <c r="C15" s="93">
        <f>1027*1.08</f>
        <v>1109.1600000000001</v>
      </c>
      <c r="D15" s="125">
        <f>1027*1.08</f>
        <v>1109.1600000000001</v>
      </c>
      <c r="E15" s="3">
        <v>1.2767232767232768</v>
      </c>
      <c r="F15" s="19"/>
      <c r="G15" s="21" t="s">
        <v>44</v>
      </c>
      <c r="H15" s="69">
        <f>C15*E15</f>
        <v>1416.0903896103898</v>
      </c>
      <c r="I15" s="70">
        <f>D15*E15</f>
        <v>1416.0903896103898</v>
      </c>
      <c r="J15" s="139">
        <f t="shared" si="2"/>
        <v>306.93038961038974</v>
      </c>
      <c r="K15" s="139">
        <f t="shared" si="5"/>
        <v>306.93038961038974</v>
      </c>
      <c r="M15" s="111" t="s">
        <v>97</v>
      </c>
      <c r="N15" s="114" t="s">
        <v>98</v>
      </c>
      <c r="O15" s="114" t="s">
        <v>99</v>
      </c>
      <c r="P15" s="115">
        <f t="shared" si="3"/>
        <v>132.31899265477441</v>
      </c>
      <c r="Q15" s="116">
        <f t="shared" si="4"/>
        <v>1.323189926547744</v>
      </c>
    </row>
    <row r="16" spans="1:17" x14ac:dyDescent="0.15">
      <c r="A16" s="19"/>
      <c r="B16" s="10" t="s">
        <v>45</v>
      </c>
      <c r="C16" s="11">
        <f>755*1.08</f>
        <v>815.40000000000009</v>
      </c>
      <c r="D16" s="12">
        <f>755*1.08</f>
        <v>815.40000000000009</v>
      </c>
      <c r="E16" s="3">
        <v>1.2767232767232768</v>
      </c>
      <c r="F16" s="19"/>
      <c r="G16" s="10" t="s">
        <v>45</v>
      </c>
      <c r="H16" s="69">
        <f>C16*E16</f>
        <v>1041.04015984016</v>
      </c>
      <c r="I16" s="70">
        <f>D16*E16</f>
        <v>1041.04015984016</v>
      </c>
      <c r="J16" s="139">
        <f t="shared" si="2"/>
        <v>225.64015984015987</v>
      </c>
      <c r="K16" s="139">
        <f t="shared" si="5"/>
        <v>225.64015984015987</v>
      </c>
      <c r="N16" s="145"/>
      <c r="O16" s="145"/>
      <c r="P16" s="142"/>
      <c r="Q16" s="143"/>
    </row>
    <row r="17" spans="1:17" x14ac:dyDescent="0.15">
      <c r="A17" s="19"/>
      <c r="B17" s="10" t="s">
        <v>9</v>
      </c>
      <c r="C17" s="36">
        <f>785*1.08</f>
        <v>847.80000000000007</v>
      </c>
      <c r="D17" s="121">
        <f>896*1.08</f>
        <v>967.68000000000006</v>
      </c>
      <c r="E17" s="3">
        <v>1.2767232767232768</v>
      </c>
      <c r="F17" s="19"/>
      <c r="G17" s="10" t="s">
        <v>9</v>
      </c>
      <c r="H17" s="69">
        <f>C17*E17</f>
        <v>1082.4059940059942</v>
      </c>
      <c r="I17" s="70">
        <f>D17*E17</f>
        <v>1235.4595804195806</v>
      </c>
      <c r="J17" s="139">
        <f t="shared" si="2"/>
        <v>234.60599400599415</v>
      </c>
      <c r="K17" s="139">
        <f t="shared" si="5"/>
        <v>267.7795804195805</v>
      </c>
      <c r="M17" t="s">
        <v>101</v>
      </c>
      <c r="N17" s="144"/>
      <c r="O17" s="144"/>
      <c r="P17" s="141"/>
      <c r="Q17" s="140"/>
    </row>
    <row r="18" spans="1:17" x14ac:dyDescent="0.4">
      <c r="A18" s="22"/>
      <c r="B18" s="10" t="s">
        <v>10</v>
      </c>
      <c r="C18" s="58">
        <f>655*1.08</f>
        <v>707.40000000000009</v>
      </c>
      <c r="D18" s="126">
        <f>655*1.08</f>
        <v>707.40000000000009</v>
      </c>
      <c r="E18" s="3">
        <v>1.2767232767232768</v>
      </c>
      <c r="F18" s="22"/>
      <c r="G18" s="10" t="s">
        <v>10</v>
      </c>
      <c r="H18" s="69">
        <f>C18*E18</f>
        <v>903.15404595404607</v>
      </c>
      <c r="I18" s="70">
        <f>D18*E18</f>
        <v>903.15404595404607</v>
      </c>
      <c r="J18" s="139">
        <f t="shared" si="2"/>
        <v>195.75404595404598</v>
      </c>
      <c r="K18" s="139">
        <f t="shared" si="5"/>
        <v>195.75404595404598</v>
      </c>
    </row>
    <row r="19" spans="1:17" x14ac:dyDescent="0.4">
      <c r="A19" s="161" t="s">
        <v>11</v>
      </c>
      <c r="B19" s="162"/>
      <c r="C19" s="16">
        <f t="shared" ref="C19:D19" si="8">SUM(C20:C21)</f>
        <v>8426.16</v>
      </c>
      <c r="D19" s="127">
        <f t="shared" si="8"/>
        <v>8405.64</v>
      </c>
      <c r="F19" s="161" t="s">
        <v>11</v>
      </c>
      <c r="G19" s="162"/>
      <c r="H19" s="17">
        <f t="shared" ref="H19:I19" si="9">SUM(H20:H21)</f>
        <v>9679.5260557768925</v>
      </c>
      <c r="I19" s="17">
        <f t="shared" si="9"/>
        <v>9661.0016334661341</v>
      </c>
      <c r="J19" s="139">
        <f t="shared" si="2"/>
        <v>1253.3660557768926</v>
      </c>
      <c r="K19" s="139">
        <f t="shared" si="5"/>
        <v>1255.3616334661347</v>
      </c>
    </row>
    <row r="20" spans="1:17" x14ac:dyDescent="0.4">
      <c r="A20" s="19"/>
      <c r="B20" s="10" t="s">
        <v>11</v>
      </c>
      <c r="C20" s="11">
        <f>7452*1.08</f>
        <v>8048.1600000000008</v>
      </c>
      <c r="D20" s="12">
        <f>7433*1.08</f>
        <v>8027.64</v>
      </c>
      <c r="E20" s="3">
        <v>1.1464143426294819</v>
      </c>
      <c r="F20" s="19"/>
      <c r="G20" s="10" t="s">
        <v>11</v>
      </c>
      <c r="H20" s="69">
        <f>C20*E20</f>
        <v>9226.5260557768925</v>
      </c>
      <c r="I20" s="70">
        <f t="shared" ref="I20" si="10">D20*E20</f>
        <v>9203.0016334661341</v>
      </c>
      <c r="J20" s="139">
        <f t="shared" si="2"/>
        <v>1178.3660557768917</v>
      </c>
      <c r="K20" s="139">
        <f t="shared" si="5"/>
        <v>1175.3616334661338</v>
      </c>
    </row>
    <row r="21" spans="1:17" x14ac:dyDescent="0.4">
      <c r="A21" s="22"/>
      <c r="B21" s="10" t="s">
        <v>48</v>
      </c>
      <c r="C21" s="58">
        <f>350*1.08</f>
        <v>378</v>
      </c>
      <c r="D21" s="126">
        <f>350*1.08</f>
        <v>378</v>
      </c>
      <c r="F21" s="22"/>
      <c r="G21" s="10" t="s">
        <v>48</v>
      </c>
      <c r="H21" s="64">
        <v>453</v>
      </c>
      <c r="I21" s="65">
        <v>458</v>
      </c>
      <c r="J21" s="139">
        <f t="shared" si="2"/>
        <v>75</v>
      </c>
      <c r="K21" s="139">
        <f t="shared" si="5"/>
        <v>80</v>
      </c>
    </row>
    <row r="22" spans="1:17" x14ac:dyDescent="0.4">
      <c r="A22" s="161" t="s">
        <v>12</v>
      </c>
      <c r="B22" s="162"/>
      <c r="C22" s="16">
        <f t="shared" ref="C22:D22" si="11">SUM(C23:C23)</f>
        <v>2186</v>
      </c>
      <c r="D22" s="127">
        <f t="shared" si="11"/>
        <v>5016</v>
      </c>
      <c r="F22" s="161" t="s">
        <v>12</v>
      </c>
      <c r="G22" s="162"/>
      <c r="H22" s="23">
        <f t="shared" ref="H22:I22" si="12">SUM(H23:H23)</f>
        <v>2366.0771637122002</v>
      </c>
      <c r="I22" s="24">
        <f t="shared" si="12"/>
        <v>5429.2054223149116</v>
      </c>
      <c r="J22" s="139">
        <f t="shared" si="2"/>
        <v>180.07716371220022</v>
      </c>
      <c r="K22" s="139">
        <f t="shared" si="5"/>
        <v>413.20542231491163</v>
      </c>
    </row>
    <row r="23" spans="1:17" x14ac:dyDescent="0.4">
      <c r="A23" s="25"/>
      <c r="B23" s="26" t="s">
        <v>13</v>
      </c>
      <c r="C23" s="60">
        <v>2186</v>
      </c>
      <c r="D23" s="20">
        <v>5016</v>
      </c>
      <c r="E23" s="3">
        <v>1.0823774765380605</v>
      </c>
      <c r="F23" s="25"/>
      <c r="G23" s="26" t="s">
        <v>13</v>
      </c>
      <c r="H23" s="69">
        <f>C23*E23</f>
        <v>2366.0771637122002</v>
      </c>
      <c r="I23" s="70">
        <f t="shared" ref="I23" si="13">D23*E23</f>
        <v>5429.2054223149116</v>
      </c>
      <c r="J23" s="139">
        <f t="shared" si="2"/>
        <v>180.07716371220022</v>
      </c>
      <c r="K23" s="139">
        <f t="shared" si="5"/>
        <v>413.20542231491163</v>
      </c>
    </row>
    <row r="24" spans="1:17" x14ac:dyDescent="0.4">
      <c r="A24" s="161" t="s">
        <v>14</v>
      </c>
      <c r="B24" s="162"/>
      <c r="C24" s="16">
        <f t="shared" ref="C24:D24" si="14">SUM(C25:C27)</f>
        <v>19062</v>
      </c>
      <c r="D24" s="127">
        <f t="shared" si="14"/>
        <v>18872</v>
      </c>
      <c r="F24" s="161" t="s">
        <v>14</v>
      </c>
      <c r="G24" s="162"/>
      <c r="H24" s="17">
        <f t="shared" ref="H24:I24" si="15">SUM(H25:H27)</f>
        <v>16324.422764227642</v>
      </c>
      <c r="I24" s="18">
        <f t="shared" si="15"/>
        <v>16202.390243902439</v>
      </c>
      <c r="J24" s="139">
        <f t="shared" si="2"/>
        <v>-2737.5772357723581</v>
      </c>
      <c r="K24" s="139">
        <f t="shared" si="5"/>
        <v>-2669.6097560975613</v>
      </c>
    </row>
    <row r="25" spans="1:17" x14ac:dyDescent="0.4">
      <c r="A25" s="19"/>
      <c r="B25" s="10" t="s">
        <v>35</v>
      </c>
      <c r="C25" s="11">
        <v>8903</v>
      </c>
      <c r="D25" s="12">
        <v>8903</v>
      </c>
      <c r="F25" s="19"/>
      <c r="G25" s="10" t="s">
        <v>35</v>
      </c>
      <c r="H25" s="95">
        <v>9063</v>
      </c>
      <c r="I25" s="89">
        <v>9063</v>
      </c>
      <c r="J25" s="139">
        <f t="shared" si="2"/>
        <v>160</v>
      </c>
      <c r="K25" s="139">
        <f t="shared" si="5"/>
        <v>160</v>
      </c>
      <c r="M25" s="1" t="s">
        <v>39</v>
      </c>
    </row>
    <row r="26" spans="1:17" x14ac:dyDescent="0.4">
      <c r="A26" s="19"/>
      <c r="B26" s="10" t="s">
        <v>49</v>
      </c>
      <c r="C26" s="11">
        <v>801</v>
      </c>
      <c r="D26" s="12">
        <v>801</v>
      </c>
      <c r="F26" s="19"/>
      <c r="G26" s="10" t="s">
        <v>49</v>
      </c>
      <c r="H26" s="82">
        <v>1251</v>
      </c>
      <c r="I26" s="20">
        <v>1251</v>
      </c>
      <c r="J26" s="139">
        <f t="shared" si="2"/>
        <v>450</v>
      </c>
      <c r="K26" s="139">
        <f t="shared" si="5"/>
        <v>450</v>
      </c>
      <c r="M26" s="1"/>
    </row>
    <row r="27" spans="1:17" x14ac:dyDescent="0.4">
      <c r="A27" s="22"/>
      <c r="B27" s="27" t="s">
        <v>15</v>
      </c>
      <c r="C27" s="61">
        <v>9358</v>
      </c>
      <c r="D27" s="128">
        <v>9168</v>
      </c>
      <c r="E27" s="3">
        <v>0.64227642276422758</v>
      </c>
      <c r="F27" s="22"/>
      <c r="G27" s="27" t="s">
        <v>15</v>
      </c>
      <c r="H27" s="69">
        <f>C27*E27</f>
        <v>6010.4227642276419</v>
      </c>
      <c r="I27" s="70">
        <f t="shared" ref="I27" si="16">D27*E27</f>
        <v>5888.3902439024387</v>
      </c>
      <c r="J27" s="139">
        <f t="shared" si="2"/>
        <v>-3347.5772357723581</v>
      </c>
      <c r="K27" s="139">
        <f t="shared" si="5"/>
        <v>-3279.6097560975613</v>
      </c>
    </row>
    <row r="28" spans="1:17" x14ac:dyDescent="0.4">
      <c r="A28" s="159" t="s">
        <v>16</v>
      </c>
      <c r="B28" s="160"/>
      <c r="C28" s="16">
        <v>0</v>
      </c>
      <c r="D28" s="18">
        <v>0</v>
      </c>
      <c r="F28" s="159" t="s">
        <v>16</v>
      </c>
      <c r="G28" s="160"/>
      <c r="H28" s="28">
        <v>0</v>
      </c>
      <c r="I28" s="29">
        <v>0</v>
      </c>
      <c r="J28" s="139">
        <f t="shared" si="2"/>
        <v>0</v>
      </c>
      <c r="K28" s="139">
        <f t="shared" si="5"/>
        <v>0</v>
      </c>
    </row>
    <row r="29" spans="1:17" x14ac:dyDescent="0.4">
      <c r="A29" s="161" t="s">
        <v>17</v>
      </c>
      <c r="B29" s="162"/>
      <c r="C29" s="16">
        <f>SUM(C30:C36)</f>
        <v>17745</v>
      </c>
      <c r="D29" s="18">
        <f>SUM(D30:D36)</f>
        <v>17764</v>
      </c>
      <c r="F29" s="161" t="s">
        <v>17</v>
      </c>
      <c r="G29" s="162"/>
      <c r="H29" s="17">
        <f>SUM(H30:H36)</f>
        <v>22646.462387161486</v>
      </c>
      <c r="I29" s="18">
        <f>SUM(I30:I36)</f>
        <v>22667.04413239719</v>
      </c>
      <c r="J29" s="139">
        <f t="shared" si="2"/>
        <v>4901.4623871614858</v>
      </c>
      <c r="K29" s="139">
        <f t="shared" si="5"/>
        <v>4903.04413239719</v>
      </c>
    </row>
    <row r="30" spans="1:17" ht="36" x14ac:dyDescent="0.4">
      <c r="A30" s="19"/>
      <c r="B30" s="86" t="s">
        <v>51</v>
      </c>
      <c r="C30" s="11">
        <v>5435</v>
      </c>
      <c r="D30" s="14">
        <v>5454</v>
      </c>
      <c r="E30" s="3">
        <v>1.0832497492477433</v>
      </c>
      <c r="F30" s="19"/>
      <c r="G30" s="86" t="s">
        <v>51</v>
      </c>
      <c r="H30" s="69">
        <f>C30*E30</f>
        <v>5887.4623871614849</v>
      </c>
      <c r="I30" s="70">
        <f t="shared" ref="I30" si="17">D30*E30</f>
        <v>5908.0441323971918</v>
      </c>
      <c r="J30" s="139">
        <f t="shared" si="2"/>
        <v>452.46238716148491</v>
      </c>
      <c r="K30" s="139">
        <f t="shared" si="5"/>
        <v>454.04413239719179</v>
      </c>
    </row>
    <row r="31" spans="1:17" x14ac:dyDescent="0.4">
      <c r="A31" s="19"/>
      <c r="B31" s="86"/>
      <c r="C31" s="11"/>
      <c r="D31" s="14"/>
      <c r="F31" s="19"/>
      <c r="G31" s="86" t="s">
        <v>107</v>
      </c>
      <c r="H31" s="68">
        <v>992</v>
      </c>
      <c r="I31" s="71">
        <v>992</v>
      </c>
      <c r="J31" s="139">
        <f t="shared" si="2"/>
        <v>992</v>
      </c>
      <c r="K31" s="139">
        <f t="shared" si="5"/>
        <v>992</v>
      </c>
    </row>
    <row r="32" spans="1:17" x14ac:dyDescent="0.4">
      <c r="A32" s="19"/>
      <c r="B32" s="86"/>
      <c r="C32" s="11"/>
      <c r="D32" s="14"/>
      <c r="F32" s="19"/>
      <c r="G32" s="10" t="s">
        <v>106</v>
      </c>
      <c r="H32" s="68">
        <v>3000</v>
      </c>
      <c r="I32" s="71">
        <v>3000</v>
      </c>
      <c r="J32" s="139">
        <f t="shared" si="2"/>
        <v>3000</v>
      </c>
      <c r="K32" s="139">
        <f t="shared" si="5"/>
        <v>3000</v>
      </c>
    </row>
    <row r="33" spans="1:11" x14ac:dyDescent="0.4">
      <c r="A33" s="19"/>
      <c r="B33" s="10" t="s">
        <v>18</v>
      </c>
      <c r="C33" s="11">
        <v>1667</v>
      </c>
      <c r="D33" s="14">
        <v>1667</v>
      </c>
      <c r="F33" s="19"/>
      <c r="G33" s="10" t="s">
        <v>18</v>
      </c>
      <c r="H33" s="68">
        <v>2667</v>
      </c>
      <c r="I33" s="71">
        <v>2667</v>
      </c>
      <c r="J33" s="139">
        <f t="shared" si="2"/>
        <v>1000</v>
      </c>
      <c r="K33" s="139">
        <f t="shared" si="5"/>
        <v>1000</v>
      </c>
    </row>
    <row r="34" spans="1:11" x14ac:dyDescent="0.4">
      <c r="A34" s="19"/>
      <c r="B34" s="10" t="s">
        <v>52</v>
      </c>
      <c r="C34" s="11">
        <v>3333</v>
      </c>
      <c r="D34" s="14">
        <v>3333</v>
      </c>
      <c r="F34" s="19"/>
      <c r="G34" s="10" t="s">
        <v>52</v>
      </c>
      <c r="H34" s="68">
        <v>5000</v>
      </c>
      <c r="I34" s="71">
        <v>5000</v>
      </c>
      <c r="J34" s="139">
        <f t="shared" si="2"/>
        <v>1667</v>
      </c>
      <c r="K34" s="139">
        <f t="shared" si="5"/>
        <v>1667</v>
      </c>
    </row>
    <row r="35" spans="1:11" x14ac:dyDescent="0.4">
      <c r="A35" s="19"/>
      <c r="B35" s="10" t="s">
        <v>53</v>
      </c>
      <c r="C35" s="11">
        <v>6000</v>
      </c>
      <c r="D35" s="14">
        <v>6000</v>
      </c>
      <c r="F35" s="19"/>
      <c r="G35" s="10" t="s">
        <v>53</v>
      </c>
      <c r="H35" s="68">
        <v>4000</v>
      </c>
      <c r="I35" s="71">
        <v>4000</v>
      </c>
      <c r="J35" s="139">
        <f t="shared" si="2"/>
        <v>-2000</v>
      </c>
      <c r="K35" s="139">
        <f t="shared" si="5"/>
        <v>-2000</v>
      </c>
    </row>
    <row r="36" spans="1:11" x14ac:dyDescent="0.4">
      <c r="A36" s="22"/>
      <c r="B36" s="10" t="s">
        <v>50</v>
      </c>
      <c r="C36" s="11">
        <v>1310</v>
      </c>
      <c r="D36" s="12">
        <v>1310</v>
      </c>
      <c r="F36" s="22"/>
      <c r="G36" s="10" t="s">
        <v>50</v>
      </c>
      <c r="H36" s="68">
        <v>1100</v>
      </c>
      <c r="I36" s="71">
        <v>1100</v>
      </c>
      <c r="J36" s="139">
        <f t="shared" si="2"/>
        <v>-210</v>
      </c>
      <c r="K36" s="139">
        <f t="shared" si="5"/>
        <v>-210</v>
      </c>
    </row>
    <row r="37" spans="1:11" x14ac:dyDescent="0.4">
      <c r="A37" s="161" t="s">
        <v>22</v>
      </c>
      <c r="B37" s="162"/>
      <c r="C37" s="58">
        <f>C38+C39+C40+C41+C50</f>
        <v>21217</v>
      </c>
      <c r="D37" s="121">
        <f>D38+D39+D40+D41+D50</f>
        <v>26293</v>
      </c>
      <c r="F37" s="161" t="s">
        <v>22</v>
      </c>
      <c r="G37" s="162"/>
      <c r="H37" s="58">
        <f>H38+H39+H40+H41+H50</f>
        <v>25015.45758689486</v>
      </c>
      <c r="I37" s="12">
        <f>I38+I39+I40+I41+I50</f>
        <v>29099.849164449079</v>
      </c>
      <c r="J37" s="139">
        <f t="shared" si="2"/>
        <v>3798.4575868948596</v>
      </c>
      <c r="K37" s="139">
        <f t="shared" si="5"/>
        <v>2806.8491644490787</v>
      </c>
    </row>
    <row r="38" spans="1:11" x14ac:dyDescent="0.4">
      <c r="A38" s="25"/>
      <c r="B38" s="10" t="s">
        <v>19</v>
      </c>
      <c r="C38" s="120">
        <v>1411</v>
      </c>
      <c r="D38" s="14">
        <v>4680</v>
      </c>
      <c r="E38" s="3">
        <v>0.99211822660098525</v>
      </c>
      <c r="F38" s="25"/>
      <c r="G38" s="10" t="s">
        <v>19</v>
      </c>
      <c r="H38" s="68">
        <f>C38*E38+624+600+35</f>
        <v>2658.8788177339902</v>
      </c>
      <c r="I38" s="70">
        <f>D38*E38+35</f>
        <v>4678.1133004926114</v>
      </c>
      <c r="J38" s="139">
        <f t="shared" si="2"/>
        <v>1247.8788177339902</v>
      </c>
      <c r="K38" s="139">
        <f t="shared" si="5"/>
        <v>-1.8866995073885846</v>
      </c>
    </row>
    <row r="39" spans="1:11" x14ac:dyDescent="0.4">
      <c r="A39" s="25"/>
      <c r="B39" s="10" t="s">
        <v>20</v>
      </c>
      <c r="C39" s="11">
        <v>2160</v>
      </c>
      <c r="D39" s="14">
        <v>3600</v>
      </c>
      <c r="E39" s="3">
        <v>1.0969072164948455</v>
      </c>
      <c r="F39" s="25"/>
      <c r="G39" s="31" t="s">
        <v>20</v>
      </c>
      <c r="H39" s="69">
        <f>C39*E39</f>
        <v>2369.319587628866</v>
      </c>
      <c r="I39" s="70">
        <f t="shared" ref="I39:I40" si="18">D39*E39</f>
        <v>3948.8659793814436</v>
      </c>
      <c r="J39" s="139">
        <f t="shared" si="2"/>
        <v>209.31958762886597</v>
      </c>
      <c r="K39" s="139">
        <f t="shared" si="5"/>
        <v>348.86597938144359</v>
      </c>
    </row>
    <row r="40" spans="1:11" x14ac:dyDescent="0.4">
      <c r="A40" s="25" t="s">
        <v>54</v>
      </c>
      <c r="B40" s="26" t="s">
        <v>21</v>
      </c>
      <c r="C40" s="60">
        <v>796</v>
      </c>
      <c r="D40" s="20">
        <v>1163</v>
      </c>
      <c r="E40" s="3">
        <v>1.323189926547744</v>
      </c>
      <c r="F40" s="94" t="s">
        <v>46</v>
      </c>
      <c r="G40" s="96" t="s">
        <v>21</v>
      </c>
      <c r="H40" s="88">
        <f>C40*E40</f>
        <v>1053.2591815320043</v>
      </c>
      <c r="I40" s="70">
        <f t="shared" si="18"/>
        <v>1538.8698845750264</v>
      </c>
      <c r="J40" s="139">
        <f t="shared" si="2"/>
        <v>257.25918153200428</v>
      </c>
      <c r="K40" s="139">
        <f t="shared" si="5"/>
        <v>375.86988457502639</v>
      </c>
    </row>
    <row r="41" spans="1:11" x14ac:dyDescent="0.4">
      <c r="A41" s="25" t="s">
        <v>54</v>
      </c>
      <c r="B41" s="91" t="s">
        <v>55</v>
      </c>
      <c r="C41" s="90">
        <v>10850</v>
      </c>
      <c r="D41" s="89">
        <v>10850</v>
      </c>
      <c r="F41" s="19" t="s">
        <v>46</v>
      </c>
      <c r="G41" s="91" t="s">
        <v>55</v>
      </c>
      <c r="H41" s="88">
        <f>SUM(H42:H49)</f>
        <v>12934</v>
      </c>
      <c r="I41" s="89">
        <f>SUM(I42:I49)</f>
        <v>12934</v>
      </c>
      <c r="J41" s="139">
        <f t="shared" si="2"/>
        <v>2084</v>
      </c>
      <c r="K41" s="139">
        <f t="shared" si="5"/>
        <v>2084</v>
      </c>
    </row>
    <row r="42" spans="1:11" x14ac:dyDescent="0.4">
      <c r="A42" s="19"/>
      <c r="B42" s="91" t="s">
        <v>63</v>
      </c>
      <c r="C42" s="11">
        <v>3333</v>
      </c>
      <c r="D42" s="14">
        <v>3333</v>
      </c>
      <c r="F42" s="19"/>
      <c r="G42" s="91" t="s">
        <v>63</v>
      </c>
      <c r="H42" s="68">
        <v>2917</v>
      </c>
      <c r="I42" s="71">
        <v>2917</v>
      </c>
      <c r="J42" s="139">
        <f t="shared" si="2"/>
        <v>-416</v>
      </c>
      <c r="K42" s="139">
        <f t="shared" si="5"/>
        <v>-416</v>
      </c>
    </row>
    <row r="43" spans="1:11" x14ac:dyDescent="0.4">
      <c r="A43" s="19"/>
      <c r="B43" s="91" t="s">
        <v>56</v>
      </c>
      <c r="C43" s="11">
        <v>0</v>
      </c>
      <c r="D43" s="14">
        <v>0</v>
      </c>
      <c r="F43" s="19"/>
      <c r="G43" s="91" t="s">
        <v>56</v>
      </c>
      <c r="H43" s="13">
        <v>0</v>
      </c>
      <c r="I43" s="12">
        <v>0</v>
      </c>
      <c r="J43" s="139">
        <f t="shared" si="2"/>
        <v>0</v>
      </c>
      <c r="K43" s="139">
        <f t="shared" si="5"/>
        <v>0</v>
      </c>
    </row>
    <row r="44" spans="1:11" x14ac:dyDescent="0.4">
      <c r="A44" s="19"/>
      <c r="B44" s="91" t="s">
        <v>62</v>
      </c>
      <c r="C44" s="11">
        <v>1000</v>
      </c>
      <c r="D44" s="14">
        <v>1000</v>
      </c>
      <c r="F44" s="19"/>
      <c r="G44" s="91" t="s">
        <v>62</v>
      </c>
      <c r="H44" s="13">
        <v>1000</v>
      </c>
      <c r="I44" s="12">
        <v>1000</v>
      </c>
      <c r="J44" s="139">
        <f t="shared" si="2"/>
        <v>0</v>
      </c>
      <c r="K44" s="139">
        <f t="shared" si="5"/>
        <v>0</v>
      </c>
    </row>
    <row r="45" spans="1:11" x14ac:dyDescent="0.4">
      <c r="A45" s="19"/>
      <c r="B45" s="91" t="s">
        <v>57</v>
      </c>
      <c r="C45" s="11">
        <v>3000</v>
      </c>
      <c r="D45" s="14">
        <v>3000</v>
      </c>
      <c r="F45" s="19"/>
      <c r="G45" s="91" t="s">
        <v>57</v>
      </c>
      <c r="H45" s="68">
        <v>4000</v>
      </c>
      <c r="I45" s="71">
        <v>4000</v>
      </c>
      <c r="J45" s="139">
        <f t="shared" si="2"/>
        <v>1000</v>
      </c>
      <c r="K45" s="139">
        <f t="shared" si="5"/>
        <v>1000</v>
      </c>
    </row>
    <row r="46" spans="1:11" x14ac:dyDescent="0.4">
      <c r="A46" s="19"/>
      <c r="B46" s="91" t="s">
        <v>58</v>
      </c>
      <c r="C46" s="11">
        <v>1167</v>
      </c>
      <c r="D46" s="14">
        <v>1167</v>
      </c>
      <c r="F46" s="19"/>
      <c r="G46" s="91" t="s">
        <v>58</v>
      </c>
      <c r="H46" s="88">
        <v>1167</v>
      </c>
      <c r="I46" s="134">
        <v>1167</v>
      </c>
      <c r="J46" s="139">
        <f t="shared" si="2"/>
        <v>0</v>
      </c>
      <c r="K46" s="139">
        <f t="shared" si="5"/>
        <v>0</v>
      </c>
    </row>
    <row r="47" spans="1:11" x14ac:dyDescent="0.4">
      <c r="A47" s="19"/>
      <c r="B47" s="91" t="s">
        <v>59</v>
      </c>
      <c r="C47" s="11">
        <v>2100</v>
      </c>
      <c r="D47" s="14">
        <v>2100</v>
      </c>
      <c r="F47" s="19"/>
      <c r="G47" s="91" t="s">
        <v>59</v>
      </c>
      <c r="H47" s="68">
        <v>3600</v>
      </c>
      <c r="I47" s="71">
        <v>3600</v>
      </c>
      <c r="J47" s="139">
        <f t="shared" si="2"/>
        <v>1500</v>
      </c>
      <c r="K47" s="139">
        <f t="shared" si="5"/>
        <v>1500</v>
      </c>
    </row>
    <row r="48" spans="1:11" x14ac:dyDescent="0.4">
      <c r="A48" s="19"/>
      <c r="B48" s="91" t="s">
        <v>60</v>
      </c>
      <c r="C48" s="11">
        <v>0</v>
      </c>
      <c r="D48" s="14">
        <v>0</v>
      </c>
      <c r="F48" s="19"/>
      <c r="G48" s="91" t="s">
        <v>60</v>
      </c>
      <c r="H48" s="13">
        <v>0</v>
      </c>
      <c r="I48" s="12">
        <v>0</v>
      </c>
      <c r="J48" s="139">
        <f t="shared" si="2"/>
        <v>0</v>
      </c>
      <c r="K48" s="139">
        <f t="shared" si="5"/>
        <v>0</v>
      </c>
    </row>
    <row r="49" spans="1:15" x14ac:dyDescent="0.4">
      <c r="A49" s="19"/>
      <c r="B49" s="92" t="s">
        <v>61</v>
      </c>
      <c r="C49" s="11">
        <v>250</v>
      </c>
      <c r="D49" s="14">
        <v>250</v>
      </c>
      <c r="F49" s="19"/>
      <c r="G49" s="92" t="s">
        <v>61</v>
      </c>
      <c r="H49" s="87">
        <v>250</v>
      </c>
      <c r="I49" s="32">
        <v>250</v>
      </c>
      <c r="J49" s="139">
        <f t="shared" si="2"/>
        <v>0</v>
      </c>
      <c r="K49" s="139">
        <f t="shared" si="5"/>
        <v>0</v>
      </c>
    </row>
    <row r="50" spans="1:15" ht="19.5" thickBot="1" x14ac:dyDescent="0.45">
      <c r="A50" s="19"/>
      <c r="B50" s="10" t="s">
        <v>23</v>
      </c>
      <c r="C50" s="58">
        <v>6000</v>
      </c>
      <c r="D50" s="15">
        <v>6000</v>
      </c>
      <c r="F50" s="19"/>
      <c r="G50" s="10" t="s">
        <v>23</v>
      </c>
      <c r="H50" s="132">
        <v>6000</v>
      </c>
      <c r="I50" s="133">
        <v>6000</v>
      </c>
      <c r="J50" s="139">
        <f t="shared" si="2"/>
        <v>0</v>
      </c>
      <c r="K50" s="139">
        <f t="shared" si="5"/>
        <v>0</v>
      </c>
    </row>
    <row r="51" spans="1:15" ht="19.5" thickBot="1" x14ac:dyDescent="0.45">
      <c r="A51" s="154" t="s">
        <v>24</v>
      </c>
      <c r="B51" s="155"/>
      <c r="C51" s="7">
        <f t="shared" ref="C51:D51" si="19">C52+C53+C54</f>
        <v>47562</v>
      </c>
      <c r="D51" s="49">
        <f t="shared" si="19"/>
        <v>47562</v>
      </c>
      <c r="F51" s="154" t="s">
        <v>24</v>
      </c>
      <c r="G51" s="155"/>
      <c r="H51" s="33">
        <f t="shared" ref="H51:I51" si="20">H52+H53+H54</f>
        <v>58979</v>
      </c>
      <c r="I51" s="34">
        <f t="shared" si="20"/>
        <v>58979</v>
      </c>
      <c r="J51" s="138">
        <f t="shared" si="2"/>
        <v>11417</v>
      </c>
      <c r="K51" s="138">
        <f t="shared" si="5"/>
        <v>11417</v>
      </c>
    </row>
    <row r="52" spans="1:15" x14ac:dyDescent="0.4">
      <c r="A52" s="50"/>
      <c r="B52" s="51" t="s">
        <v>25</v>
      </c>
      <c r="C52" s="84">
        <v>4679</v>
      </c>
      <c r="D52" s="85">
        <v>4679</v>
      </c>
      <c r="F52" s="19"/>
      <c r="G52" s="35" t="s">
        <v>25</v>
      </c>
      <c r="H52" s="68">
        <v>6543</v>
      </c>
      <c r="I52" s="135">
        <v>6543</v>
      </c>
      <c r="J52" s="139">
        <f t="shared" si="2"/>
        <v>1864</v>
      </c>
      <c r="K52" s="139">
        <f t="shared" si="5"/>
        <v>1864</v>
      </c>
    </row>
    <row r="53" spans="1:15" x14ac:dyDescent="0.4">
      <c r="A53" s="19"/>
      <c r="B53" s="10" t="s">
        <v>26</v>
      </c>
      <c r="C53" s="11">
        <v>8375</v>
      </c>
      <c r="D53" s="14">
        <v>8375</v>
      </c>
      <c r="F53" s="19"/>
      <c r="G53" s="10" t="s">
        <v>26</v>
      </c>
      <c r="H53" s="68">
        <v>11108</v>
      </c>
      <c r="I53" s="135">
        <v>11108</v>
      </c>
      <c r="J53" s="139">
        <f t="shared" si="2"/>
        <v>2733</v>
      </c>
      <c r="K53" s="139">
        <f t="shared" si="5"/>
        <v>2733</v>
      </c>
    </row>
    <row r="54" spans="1:15" ht="19.5" thickBot="1" x14ac:dyDescent="0.45">
      <c r="A54" s="52"/>
      <c r="B54" s="53" t="s">
        <v>27</v>
      </c>
      <c r="C54" s="62">
        <v>34508</v>
      </c>
      <c r="D54" s="54">
        <v>34508</v>
      </c>
      <c r="F54" s="19"/>
      <c r="G54" s="31" t="s">
        <v>27</v>
      </c>
      <c r="H54" s="72">
        <v>41328</v>
      </c>
      <c r="I54" s="136">
        <v>41328</v>
      </c>
      <c r="J54" s="139">
        <f t="shared" si="2"/>
        <v>6820</v>
      </c>
      <c r="K54" s="139">
        <f t="shared" si="5"/>
        <v>6820</v>
      </c>
    </row>
    <row r="55" spans="1:15" ht="19.5" thickBot="1" x14ac:dyDescent="0.45">
      <c r="A55" s="154" t="s">
        <v>28</v>
      </c>
      <c r="B55" s="163"/>
      <c r="C55" s="63">
        <v>16300</v>
      </c>
      <c r="D55" s="49">
        <v>16300</v>
      </c>
      <c r="F55" s="154" t="s">
        <v>28</v>
      </c>
      <c r="G55" s="155"/>
      <c r="H55" s="37">
        <v>19200</v>
      </c>
      <c r="I55" s="38">
        <v>18700</v>
      </c>
      <c r="J55" s="138">
        <f t="shared" si="2"/>
        <v>2900</v>
      </c>
      <c r="K55" s="138">
        <f t="shared" si="5"/>
        <v>2400</v>
      </c>
    </row>
    <row r="56" spans="1:15" x14ac:dyDescent="0.4">
      <c r="A56" s="9" t="s">
        <v>29</v>
      </c>
      <c r="B56" s="35" t="s">
        <v>30</v>
      </c>
      <c r="C56" s="101">
        <f>C5+C55</f>
        <v>179382.91999999998</v>
      </c>
      <c r="D56" s="101">
        <f>D5+D55</f>
        <v>179513</v>
      </c>
      <c r="F56" s="76" t="s">
        <v>29</v>
      </c>
      <c r="G56" s="77" t="s">
        <v>30</v>
      </c>
      <c r="H56" s="79">
        <f>H5+H55</f>
        <v>211927.14369684999</v>
      </c>
      <c r="I56" s="80">
        <f>I5+I55</f>
        <v>206360.40445776863</v>
      </c>
      <c r="J56" s="139">
        <f t="shared" si="2"/>
        <v>32544.223696850007</v>
      </c>
      <c r="K56" s="139">
        <f t="shared" si="5"/>
        <v>26847.404457768629</v>
      </c>
    </row>
    <row r="57" spans="1:15" x14ac:dyDescent="0.4">
      <c r="A57" s="9"/>
      <c r="B57" s="10" t="s">
        <v>31</v>
      </c>
      <c r="C57" s="102">
        <f t="shared" ref="C57:D57" si="21">C56+C51</f>
        <v>226944.91999999998</v>
      </c>
      <c r="D57" s="103">
        <f t="shared" si="21"/>
        <v>227075</v>
      </c>
      <c r="F57" s="9"/>
      <c r="G57" s="30" t="s">
        <v>31</v>
      </c>
      <c r="H57" s="13">
        <f t="shared" ref="H57:I57" si="22">H56+H51</f>
        <v>270906.14369684999</v>
      </c>
      <c r="I57" s="12">
        <f t="shared" si="22"/>
        <v>265339.40445776866</v>
      </c>
      <c r="J57" s="139">
        <f t="shared" si="2"/>
        <v>43961.223696850007</v>
      </c>
      <c r="K57" s="139">
        <f t="shared" si="5"/>
        <v>38264.404457768658</v>
      </c>
      <c r="M57" s="146" t="s">
        <v>39</v>
      </c>
      <c r="N57" s="146" t="s">
        <v>47</v>
      </c>
      <c r="O57" s="146" t="s">
        <v>47</v>
      </c>
    </row>
    <row r="58" spans="1:15" ht="19.5" thickBot="1" x14ac:dyDescent="0.45">
      <c r="A58" s="9"/>
      <c r="B58" s="31" t="s">
        <v>32</v>
      </c>
      <c r="C58" s="104">
        <v>2723340</v>
      </c>
      <c r="D58" s="105">
        <f t="shared" ref="D58" si="23">D57*12</f>
        <v>2724900</v>
      </c>
      <c r="F58" s="9"/>
      <c r="G58" s="78" t="s">
        <v>32</v>
      </c>
      <c r="H58" s="81">
        <f t="shared" ref="H58:I58" si="24">H57*12</f>
        <v>3250873.7243622001</v>
      </c>
      <c r="I58" s="32">
        <f t="shared" si="24"/>
        <v>3184072.8534932239</v>
      </c>
      <c r="J58" s="139">
        <f t="shared" si="2"/>
        <v>527533.72436220013</v>
      </c>
      <c r="K58" s="139">
        <f t="shared" si="5"/>
        <v>459172.8534932239</v>
      </c>
    </row>
    <row r="59" spans="1:15" x14ac:dyDescent="0.4">
      <c r="A59" s="164" t="s">
        <v>33</v>
      </c>
      <c r="B59" s="165"/>
      <c r="C59" s="106">
        <f t="shared" ref="C59:D59" si="25">C57/173.8</f>
        <v>1305.7820483314154</v>
      </c>
      <c r="D59" s="107">
        <f t="shared" si="25"/>
        <v>1306.530494821634</v>
      </c>
      <c r="F59" s="164" t="s">
        <v>33</v>
      </c>
      <c r="G59" s="166"/>
      <c r="H59" s="39">
        <f t="shared" ref="H59:I59" si="26">H57/173.8</f>
        <v>1558.7234965296316</v>
      </c>
      <c r="I59" s="40">
        <f t="shared" si="26"/>
        <v>1526.6939266845145</v>
      </c>
      <c r="J59" s="138">
        <f t="shared" si="2"/>
        <v>252.94144819821622</v>
      </c>
      <c r="K59" s="138">
        <f t="shared" si="5"/>
        <v>220.16343186288054</v>
      </c>
    </row>
    <row r="60" spans="1:15" ht="19.5" thickBot="1" x14ac:dyDescent="0.45">
      <c r="A60" s="167" t="s">
        <v>34</v>
      </c>
      <c r="B60" s="168"/>
      <c r="C60" s="108">
        <f t="shared" ref="C60:D60" si="27">C57/150</f>
        <v>1512.9661333333331</v>
      </c>
      <c r="D60" s="109">
        <f t="shared" si="27"/>
        <v>1513.8333333333333</v>
      </c>
      <c r="F60" s="167" t="s">
        <v>34</v>
      </c>
      <c r="G60" s="169"/>
      <c r="H60" s="41">
        <f t="shared" ref="H60:I60" si="28">H57/150</f>
        <v>1806.040957979</v>
      </c>
      <c r="I60" s="42">
        <f t="shared" si="28"/>
        <v>1768.9293630517911</v>
      </c>
      <c r="J60" s="138">
        <f t="shared" si="2"/>
        <v>293.07482464566692</v>
      </c>
      <c r="K60" s="138">
        <f t="shared" si="5"/>
        <v>255.09602971845788</v>
      </c>
    </row>
    <row r="61" spans="1:15" ht="19.5" thickBot="1" x14ac:dyDescent="0.45">
      <c r="A61" s="156" t="s">
        <v>109</v>
      </c>
      <c r="B61" s="157"/>
      <c r="C61" s="152">
        <v>820</v>
      </c>
      <c r="D61" s="153"/>
      <c r="F61" s="156" t="s">
        <v>110</v>
      </c>
      <c r="G61" s="158"/>
      <c r="H61" s="152">
        <v>1077</v>
      </c>
      <c r="I61" s="153"/>
      <c r="J61" s="147">
        <f>H61-C61</f>
        <v>257</v>
      </c>
      <c r="K61" s="148"/>
    </row>
    <row r="62" spans="1:15" ht="19.5" thickBot="1" x14ac:dyDescent="0.45">
      <c r="A62"/>
      <c r="B62"/>
      <c r="C62"/>
      <c r="D62"/>
      <c r="F62"/>
      <c r="G62"/>
    </row>
    <row r="63" spans="1:15" ht="19.5" thickBot="1" x14ac:dyDescent="0.45">
      <c r="A63" s="117" t="s">
        <v>65</v>
      </c>
      <c r="F63" s="73"/>
      <c r="G63" t="s">
        <v>36</v>
      </c>
    </row>
    <row r="64" spans="1:15" ht="19.5" thickBot="1" x14ac:dyDescent="0.45">
      <c r="A64" s="2" t="s">
        <v>103</v>
      </c>
      <c r="F64" s="74"/>
      <c r="G64" t="s">
        <v>37</v>
      </c>
    </row>
    <row r="65" spans="6:9" ht="19.5" thickBot="1" x14ac:dyDescent="0.45">
      <c r="F65" s="75"/>
      <c r="G65" t="s">
        <v>38</v>
      </c>
    </row>
    <row r="66" spans="6:9" x14ac:dyDescent="0.4">
      <c r="I66" t="s">
        <v>108</v>
      </c>
    </row>
  </sheetData>
  <mergeCells count="39">
    <mergeCell ref="A4:B4"/>
    <mergeCell ref="F4:G4"/>
    <mergeCell ref="A5:B5"/>
    <mergeCell ref="F5:G5"/>
    <mergeCell ref="A6:B6"/>
    <mergeCell ref="F6:G6"/>
    <mergeCell ref="A11:B11"/>
    <mergeCell ref="F11:G11"/>
    <mergeCell ref="A13:B13"/>
    <mergeCell ref="F13:G13"/>
    <mergeCell ref="A14:B14"/>
    <mergeCell ref="F14:G14"/>
    <mergeCell ref="A19:B19"/>
    <mergeCell ref="F19:G19"/>
    <mergeCell ref="A22:B22"/>
    <mergeCell ref="F22:G22"/>
    <mergeCell ref="A24:B24"/>
    <mergeCell ref="F24:G24"/>
    <mergeCell ref="A51:B51"/>
    <mergeCell ref="F51:G51"/>
    <mergeCell ref="A61:B61"/>
    <mergeCell ref="F61:G61"/>
    <mergeCell ref="A28:B28"/>
    <mergeCell ref="F28:G28"/>
    <mergeCell ref="A29:B29"/>
    <mergeCell ref="F29:G29"/>
    <mergeCell ref="A37:B37"/>
    <mergeCell ref="F37:G37"/>
    <mergeCell ref="A55:B55"/>
    <mergeCell ref="F55:G55"/>
    <mergeCell ref="A59:B59"/>
    <mergeCell ref="F59:G59"/>
    <mergeCell ref="A60:B60"/>
    <mergeCell ref="F60:G60"/>
    <mergeCell ref="J61:K61"/>
    <mergeCell ref="J4:K4"/>
    <mergeCell ref="P4:Q4"/>
    <mergeCell ref="H61:I61"/>
    <mergeCell ref="C61:D61"/>
  </mergeCells>
  <phoneticPr fontId="2"/>
  <pageMargins left="0.70866141732283472" right="0.70866141732283472" top="0.74803149606299213" bottom="0.74803149606299213" header="0.31496062992125984" footer="0.31496062992125984"/>
  <pageSetup paperSize="9" scale="56" fitToWidth="0" orientation="portrait" useFirstPageNumber="1"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アップデート作業表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秀一 中澤</dc:creator>
  <cp:lastModifiedBy>UA UR</cp:lastModifiedBy>
  <cp:lastPrinted>2024-12-19T03:02:32Z</cp:lastPrinted>
  <dcterms:created xsi:type="dcterms:W3CDTF">2024-10-14T11:42:29Z</dcterms:created>
  <dcterms:modified xsi:type="dcterms:W3CDTF">2025-01-17T01:03:05Z</dcterms:modified>
</cp:coreProperties>
</file>